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Areosa/karateclubjonction.ch/Site du Karaté Club Jonction./Calendrier:"/>
    </mc:Choice>
  </mc:AlternateContent>
  <xr:revisionPtr revIDLastSave="0" documentId="13_ncr:1_{FADA1B10-CAF6-F04B-9893-267DAB108866}" xr6:coauthVersionLast="36" xr6:coauthVersionMax="36" xr10:uidLastSave="{00000000-0000-0000-0000-000000000000}"/>
  <bookViews>
    <workbookView xWindow="2520" yWindow="460" windowWidth="38380" windowHeight="24840" activeTab="11" xr2:uid="{00000000-000D-0000-FFFF-FFFF00000000}"/>
  </bookViews>
  <sheets>
    <sheet name="JANVIER" sheetId="2" r:id="rId1"/>
    <sheet name="FÉVRIER" sheetId="3" r:id="rId2"/>
    <sheet name="MARS" sheetId="4" r:id="rId3"/>
    <sheet name="AVRIL" sheetId="5" r:id="rId4"/>
    <sheet name="MAI" sheetId="6" r:id="rId5"/>
    <sheet name="JUIN" sheetId="7" r:id="rId6"/>
    <sheet name="JUILLET" sheetId="8" r:id="rId7"/>
    <sheet name="AOÛT" sheetId="9" r:id="rId8"/>
    <sheet name="SEPTEMBRE" sheetId="10" r:id="rId9"/>
    <sheet name="OCTOBRE" sheetId="11" r:id="rId10"/>
    <sheet name="NOVEMBRE" sheetId="12" r:id="rId11"/>
    <sheet name="DÉCEMBRE" sheetId="13" r:id="rId12"/>
  </sheets>
  <externalReferences>
    <externalReference r:id="rId13"/>
  </externalReferences>
  <definedNames>
    <definedName name="AnnéeCalendrier">JANVIER!$C$3</definedName>
    <definedName name="DébutSemaine">JANVIER!$E$3</definedName>
    <definedName name="JoursEtSemaines">{0,1,2,3,4,5,6} + {0;1;2;3;4;5}*7</definedName>
    <definedName name="_xlnm.Print_Area" localSheetId="7">AOÛT!$A$5:$I$19</definedName>
    <definedName name="_xlnm.Print_Area" localSheetId="3">AVRIL!$A$5:$I$19</definedName>
    <definedName name="_xlnm.Print_Area" localSheetId="11">[1]DECEMBER!$A$5:$H$19</definedName>
    <definedName name="_xlnm.Print_Area" localSheetId="1">FÉVRIER!$A$5:$I$19</definedName>
    <definedName name="_xlnm.Print_Area" localSheetId="6">JUILLET!$A$5:$I$19</definedName>
    <definedName name="_xlnm.Print_Area" localSheetId="5">JUIN!$A$5:$I$19</definedName>
    <definedName name="_xlnm.Print_Area" localSheetId="4">MAI!$A$5:$I$19</definedName>
    <definedName name="_xlnm.Print_Area" localSheetId="2">MARS!$A$5:$I$19</definedName>
    <definedName name="_xlnm.Print_Area" localSheetId="10">NOVEMBRE!$A$5:$I$19</definedName>
    <definedName name="_xlnm.Print_Area" localSheetId="9">OCTOBRE!$A$5:$I$19</definedName>
    <definedName name="_xlnm.Print_Area" localSheetId="8">SEPTEMBRE!$A$5:$I$19</definedName>
    <definedName name="_xlnm.Print_Area">JANVIER!$A$5:$I$19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B18" i="2" l="1" a="1"/>
  <c r="B10" i="2" a="1"/>
  <c r="B16" i="2" a="1"/>
  <c r="B14" i="2" a="1"/>
  <c r="B12" i="2" a="1"/>
  <c r="B18" i="8" a="1"/>
  <c r="B18" i="12" a="1"/>
  <c r="B12" i="12" a="1"/>
  <c r="B16" i="13" a="1"/>
  <c r="B8" i="13" a="1"/>
  <c r="B14" i="12" a="1"/>
  <c r="B12" i="11" a="1"/>
  <c r="B12" i="10" a="1"/>
  <c r="B18" i="9" a="1"/>
  <c r="B10" i="9" a="1"/>
  <c r="B10" i="8" a="1"/>
  <c r="B16" i="7" a="1"/>
  <c r="B8" i="7" a="1"/>
  <c r="B16" i="6" a="1"/>
  <c r="B8" i="6" a="1"/>
  <c r="B16" i="5" a="1"/>
  <c r="B8" i="5" a="1"/>
  <c r="B16" i="4" a="1"/>
  <c r="B8" i="4" a="1"/>
  <c r="B16" i="3" a="1"/>
  <c r="B8" i="3" a="1"/>
  <c r="B12" i="8" a="1"/>
  <c r="B18" i="6" a="1"/>
  <c r="B18" i="4" a="1"/>
  <c r="B10" i="3" a="1"/>
  <c r="B14" i="13" a="1"/>
  <c r="B5" i="13"/>
  <c r="B10" i="12" a="1"/>
  <c r="B18" i="11" a="1"/>
  <c r="B10" i="11" a="1"/>
  <c r="B18" i="10" a="1"/>
  <c r="B10" i="10" a="1"/>
  <c r="B16" i="9" a="1"/>
  <c r="B8" i="9" a="1"/>
  <c r="B16" i="8" a="1"/>
  <c r="B8" i="8" a="1"/>
  <c r="B14" i="7" a="1"/>
  <c r="B5" i="7"/>
  <c r="B14" i="6" a="1"/>
  <c r="B14" i="5" a="1"/>
  <c r="B14" i="4" a="1"/>
  <c r="B5" i="4"/>
  <c r="B14" i="3" a="1"/>
  <c r="B5" i="11"/>
  <c r="B14" i="10" a="1"/>
  <c r="B10" i="7" a="1"/>
  <c r="B18" i="5" a="1"/>
  <c r="B18" i="3" a="1"/>
  <c r="B12" i="13" a="1"/>
  <c r="B8" i="12" a="1"/>
  <c r="B16" i="11" a="1"/>
  <c r="B8" i="11" a="1"/>
  <c r="B16" i="10" a="1"/>
  <c r="B8" i="10" a="1"/>
  <c r="B14" i="9" a="1"/>
  <c r="B14" i="8" a="1"/>
  <c r="B5" i="8"/>
  <c r="B12" i="7" a="1"/>
  <c r="B12" i="6" a="1"/>
  <c r="B5" i="6"/>
  <c r="B12" i="5" a="1"/>
  <c r="B5" i="5"/>
  <c r="B12" i="4" a="1"/>
  <c r="B12" i="3" a="1"/>
  <c r="B5" i="3"/>
  <c r="B16" i="12" a="1"/>
  <c r="B5" i="10"/>
  <c r="B5" i="9"/>
  <c r="B18" i="7" a="1"/>
  <c r="B10" i="6" a="1"/>
  <c r="B10" i="4" a="1"/>
  <c r="B18" i="13" a="1"/>
  <c r="B10" i="13" a="1"/>
  <c r="B5" i="12"/>
  <c r="B14" i="11" a="1"/>
  <c r="B12" i="9" a="1"/>
  <c r="B10" i="5" a="1"/>
  <c r="B8" i="2" a="1"/>
  <c r="G14" i="11" l="1"/>
  <c r="F14" i="11"/>
  <c r="D14" i="11"/>
  <c r="B14" i="11"/>
  <c r="H14" i="11"/>
  <c r="C14" i="11"/>
  <c r="E14" i="11"/>
  <c r="G10" i="4"/>
  <c r="F10" i="4"/>
  <c r="D10" i="4"/>
  <c r="B10" i="4"/>
  <c r="H10" i="4"/>
  <c r="C10" i="4"/>
  <c r="E10" i="4"/>
  <c r="G12" i="4"/>
  <c r="D12" i="4"/>
  <c r="B12" i="4"/>
  <c r="H12" i="4"/>
  <c r="F12" i="4"/>
  <c r="C12" i="4"/>
  <c r="E12" i="4"/>
  <c r="H12" i="6"/>
  <c r="C12" i="6"/>
  <c r="F12" i="6"/>
  <c r="B12" i="6"/>
  <c r="E12" i="6"/>
  <c r="G12" i="6"/>
  <c r="D12" i="6"/>
  <c r="H14" i="9"/>
  <c r="D14" i="9"/>
  <c r="C14" i="9"/>
  <c r="F14" i="9"/>
  <c r="E14" i="9"/>
  <c r="G14" i="9"/>
  <c r="B14" i="9"/>
  <c r="G16" i="11"/>
  <c r="D16" i="11"/>
  <c r="B16" i="11"/>
  <c r="H16" i="11"/>
  <c r="F16" i="11"/>
  <c r="C16" i="11"/>
  <c r="E16" i="11"/>
  <c r="G18" i="5"/>
  <c r="F18" i="5"/>
  <c r="D18" i="5"/>
  <c r="B18" i="5"/>
  <c r="H18" i="5"/>
  <c r="C18" i="5"/>
  <c r="E18" i="5"/>
  <c r="G14" i="3"/>
  <c r="B14" i="3"/>
  <c r="D14" i="3"/>
  <c r="H14" i="3"/>
  <c r="F14" i="3"/>
  <c r="C14" i="3"/>
  <c r="E14" i="3"/>
  <c r="H14" i="6"/>
  <c r="E14" i="6"/>
  <c r="G14" i="6"/>
  <c r="B14" i="6"/>
  <c r="D14" i="6"/>
  <c r="C14" i="6"/>
  <c r="F14" i="6"/>
  <c r="H16" i="8"/>
  <c r="C16" i="8"/>
  <c r="D16" i="8"/>
  <c r="G16" i="8"/>
  <c r="E16" i="8"/>
  <c r="F16" i="8"/>
  <c r="B16" i="8"/>
  <c r="G18" i="10"/>
  <c r="B18" i="10"/>
  <c r="H18" i="10"/>
  <c r="D18" i="10"/>
  <c r="F18" i="10"/>
  <c r="C18" i="10"/>
  <c r="E18" i="10"/>
  <c r="H18" i="6"/>
  <c r="D18" i="6"/>
  <c r="E18" i="6"/>
  <c r="C18" i="6"/>
  <c r="F18" i="6"/>
  <c r="G18" i="6"/>
  <c r="B18" i="6"/>
  <c r="H8" i="4"/>
  <c r="C8" i="4"/>
  <c r="D8" i="4"/>
  <c r="E8" i="4"/>
  <c r="G8" i="4"/>
  <c r="F8" i="4"/>
  <c r="B8" i="4"/>
  <c r="H8" i="6"/>
  <c r="G8" i="6"/>
  <c r="B8" i="6"/>
  <c r="D8" i="6"/>
  <c r="C8" i="6"/>
  <c r="F8" i="6"/>
  <c r="E8" i="6"/>
  <c r="H10" i="8"/>
  <c r="F10" i="8"/>
  <c r="C10" i="8"/>
  <c r="E10" i="8"/>
  <c r="D10" i="8"/>
  <c r="B10" i="8"/>
  <c r="G10" i="8"/>
  <c r="G12" i="11"/>
  <c r="H12" i="11"/>
  <c r="F12" i="11"/>
  <c r="B12" i="11"/>
  <c r="D12" i="11"/>
  <c r="C12" i="11"/>
  <c r="E12" i="11"/>
  <c r="G12" i="12"/>
  <c r="F12" i="12"/>
  <c r="D12" i="12"/>
  <c r="B12" i="12"/>
  <c r="H12" i="12"/>
  <c r="C12" i="12"/>
  <c r="E12" i="12"/>
  <c r="H14" i="2"/>
  <c r="E14" i="2"/>
  <c r="F14" i="2"/>
  <c r="C14" i="2"/>
  <c r="G14" i="2"/>
  <c r="B14" i="2"/>
  <c r="D14" i="2"/>
  <c r="H10" i="13"/>
  <c r="C10" i="13"/>
  <c r="E10" i="13"/>
  <c r="B10" i="13"/>
  <c r="G10" i="13"/>
  <c r="D10" i="13"/>
  <c r="F10" i="13"/>
  <c r="G8" i="2"/>
  <c r="D8" i="2"/>
  <c r="B8" i="2"/>
  <c r="H8" i="2"/>
  <c r="F8" i="2"/>
  <c r="C8" i="2"/>
  <c r="E8" i="2"/>
  <c r="H10" i="6"/>
  <c r="D10" i="6"/>
  <c r="E10" i="6"/>
  <c r="C10" i="6"/>
  <c r="F10" i="6"/>
  <c r="G10" i="6"/>
  <c r="B10" i="6"/>
  <c r="G16" i="12"/>
  <c r="F16" i="12"/>
  <c r="D16" i="12"/>
  <c r="B16" i="12"/>
  <c r="H16" i="12"/>
  <c r="C16" i="12"/>
  <c r="E16" i="12"/>
  <c r="H12" i="7"/>
  <c r="E12" i="7"/>
  <c r="B12" i="7"/>
  <c r="F12" i="7"/>
  <c r="G12" i="7"/>
  <c r="D12" i="7"/>
  <c r="C12" i="7"/>
  <c r="G8" i="10"/>
  <c r="D8" i="10"/>
  <c r="B8" i="10"/>
  <c r="H8" i="10"/>
  <c r="F8" i="10"/>
  <c r="C8" i="10"/>
  <c r="E8" i="10"/>
  <c r="G8" i="12"/>
  <c r="D8" i="12"/>
  <c r="B8" i="12"/>
  <c r="H8" i="12"/>
  <c r="F8" i="12"/>
  <c r="C8" i="12"/>
  <c r="E8" i="12"/>
  <c r="H10" i="7"/>
  <c r="C10" i="7"/>
  <c r="E10" i="7"/>
  <c r="B10" i="7"/>
  <c r="G10" i="7"/>
  <c r="D10" i="7"/>
  <c r="F10" i="7"/>
  <c r="H8" i="9"/>
  <c r="C8" i="9"/>
  <c r="F8" i="9"/>
  <c r="E8" i="9"/>
  <c r="G8" i="9"/>
  <c r="B8" i="9"/>
  <c r="D8" i="9"/>
  <c r="G10" i="11"/>
  <c r="B10" i="11"/>
  <c r="H10" i="11"/>
  <c r="D10" i="11"/>
  <c r="F10" i="11"/>
  <c r="C10" i="11"/>
  <c r="E10" i="11"/>
  <c r="H14" i="13"/>
  <c r="G14" i="13"/>
  <c r="D14" i="13"/>
  <c r="F14" i="13"/>
  <c r="C14" i="13"/>
  <c r="E14" i="13"/>
  <c r="B14" i="13"/>
  <c r="H12" i="8"/>
  <c r="E12" i="8"/>
  <c r="G12" i="8"/>
  <c r="B12" i="8"/>
  <c r="D12" i="8"/>
  <c r="C12" i="8"/>
  <c r="F12" i="8"/>
  <c r="G16" i="4"/>
  <c r="H16" i="4"/>
  <c r="F16" i="4"/>
  <c r="D16" i="4"/>
  <c r="B16" i="4"/>
  <c r="C16" i="4"/>
  <c r="E16" i="4"/>
  <c r="H16" i="6"/>
  <c r="G16" i="6"/>
  <c r="B16" i="6"/>
  <c r="F16" i="6"/>
  <c r="D16" i="6"/>
  <c r="C16" i="6"/>
  <c r="E16" i="6"/>
  <c r="H10" i="9"/>
  <c r="E10" i="9"/>
  <c r="G10" i="9"/>
  <c r="B10" i="9"/>
  <c r="F10" i="9"/>
  <c r="D10" i="9"/>
  <c r="C10" i="9"/>
  <c r="G14" i="12"/>
  <c r="H14" i="12"/>
  <c r="F14" i="12"/>
  <c r="D14" i="12"/>
  <c r="B14" i="12"/>
  <c r="C14" i="12"/>
  <c r="E14" i="12"/>
  <c r="G18" i="12"/>
  <c r="D18" i="12"/>
  <c r="B18" i="12"/>
  <c r="H18" i="12"/>
  <c r="F18" i="12"/>
  <c r="C18" i="12"/>
  <c r="E18" i="12"/>
  <c r="H16" i="2"/>
  <c r="G16" i="2"/>
  <c r="E16" i="2"/>
  <c r="D16" i="2"/>
  <c r="F16" i="2"/>
  <c r="B16" i="2"/>
  <c r="C16" i="2"/>
  <c r="G10" i="5"/>
  <c r="F10" i="5"/>
  <c r="D10" i="5"/>
  <c r="B10" i="5"/>
  <c r="H10" i="5"/>
  <c r="C10" i="5"/>
  <c r="E10" i="5"/>
  <c r="G18" i="7"/>
  <c r="F18" i="7"/>
  <c r="D18" i="7"/>
  <c r="B18" i="7"/>
  <c r="H18" i="7"/>
  <c r="E18" i="7"/>
  <c r="C18" i="7"/>
  <c r="G12" i="5"/>
  <c r="D12" i="5"/>
  <c r="B12" i="5"/>
  <c r="H12" i="5"/>
  <c r="F12" i="5"/>
  <c r="C12" i="5"/>
  <c r="E12" i="5"/>
  <c r="G16" i="10"/>
  <c r="D16" i="10"/>
  <c r="B16" i="10"/>
  <c r="F16" i="10"/>
  <c r="H16" i="10"/>
  <c r="C16" i="10"/>
  <c r="E16" i="10"/>
  <c r="H12" i="13"/>
  <c r="E12" i="13"/>
  <c r="B12" i="13"/>
  <c r="G12" i="13"/>
  <c r="D12" i="13"/>
  <c r="F12" i="13"/>
  <c r="C12" i="13"/>
  <c r="G14" i="10"/>
  <c r="F14" i="10"/>
  <c r="D14" i="10"/>
  <c r="H14" i="10"/>
  <c r="B14" i="10"/>
  <c r="C14" i="10"/>
  <c r="E14" i="10"/>
  <c r="G14" i="4"/>
  <c r="B14" i="4"/>
  <c r="H14" i="4"/>
  <c r="F14" i="4"/>
  <c r="D14" i="4"/>
  <c r="C14" i="4"/>
  <c r="E14" i="4"/>
  <c r="H14" i="7"/>
  <c r="G14" i="7"/>
  <c r="D14" i="7"/>
  <c r="F14" i="7"/>
  <c r="C14" i="7"/>
  <c r="E14" i="7"/>
  <c r="B14" i="7"/>
  <c r="H16" i="9"/>
  <c r="C16" i="9"/>
  <c r="F16" i="9"/>
  <c r="G16" i="9"/>
  <c r="E16" i="9"/>
  <c r="B16" i="9"/>
  <c r="D16" i="9"/>
  <c r="G18" i="11"/>
  <c r="B18" i="11"/>
  <c r="H18" i="11"/>
  <c r="D18" i="11"/>
  <c r="F18" i="11"/>
  <c r="C18" i="11"/>
  <c r="E18" i="11"/>
  <c r="G10" i="3"/>
  <c r="F10" i="3"/>
  <c r="D10" i="3"/>
  <c r="B10" i="3"/>
  <c r="H10" i="3"/>
  <c r="C10" i="3"/>
  <c r="E10" i="3"/>
  <c r="G8" i="3"/>
  <c r="H8" i="3"/>
  <c r="F8" i="3"/>
  <c r="D8" i="3"/>
  <c r="B8" i="3"/>
  <c r="C8" i="3"/>
  <c r="E8" i="3"/>
  <c r="G8" i="5"/>
  <c r="H8" i="5"/>
  <c r="B8" i="5"/>
  <c r="F8" i="5"/>
  <c r="D8" i="5"/>
  <c r="C8" i="5"/>
  <c r="E8" i="5"/>
  <c r="H8" i="7"/>
  <c r="F8" i="7"/>
  <c r="B8" i="7"/>
  <c r="C8" i="7"/>
  <c r="E8" i="7"/>
  <c r="G8" i="7"/>
  <c r="D8" i="7"/>
  <c r="H18" i="9"/>
  <c r="E18" i="9"/>
  <c r="D18" i="9"/>
  <c r="G18" i="9"/>
  <c r="B18" i="9"/>
  <c r="C18" i="9"/>
  <c r="F18" i="9"/>
  <c r="H8" i="13"/>
  <c r="C8" i="13"/>
  <c r="F8" i="13"/>
  <c r="E8" i="13"/>
  <c r="G8" i="13"/>
  <c r="B8" i="13"/>
  <c r="D8" i="13"/>
  <c r="H18" i="8"/>
  <c r="C18" i="8"/>
  <c r="D18" i="8"/>
  <c r="E18" i="8"/>
  <c r="F18" i="8"/>
  <c r="G18" i="8"/>
  <c r="B18" i="8"/>
  <c r="H10" i="2"/>
  <c r="F10" i="2"/>
  <c r="G10" i="2"/>
  <c r="E10" i="2"/>
  <c r="C10" i="2"/>
  <c r="D10" i="2"/>
  <c r="B10" i="2"/>
  <c r="H12" i="9"/>
  <c r="G12" i="9"/>
  <c r="B12" i="9"/>
  <c r="D12" i="9"/>
  <c r="F12" i="9"/>
  <c r="C12" i="9"/>
  <c r="E12" i="9"/>
  <c r="H18" i="13"/>
  <c r="C18" i="13"/>
  <c r="B18" i="13"/>
  <c r="E18" i="13"/>
  <c r="D18" i="13"/>
  <c r="G18" i="13"/>
  <c r="F18" i="13"/>
  <c r="G12" i="3"/>
  <c r="D12" i="3"/>
  <c r="B12" i="3"/>
  <c r="H12" i="3"/>
  <c r="F12" i="3"/>
  <c r="C12" i="3"/>
  <c r="E12" i="3"/>
  <c r="H14" i="8"/>
  <c r="G14" i="8"/>
  <c r="B14" i="8"/>
  <c r="C14" i="8"/>
  <c r="F14" i="8"/>
  <c r="D14" i="8"/>
  <c r="E14" i="8"/>
  <c r="G8" i="11"/>
  <c r="D8" i="11"/>
  <c r="B8" i="11"/>
  <c r="F8" i="11"/>
  <c r="H8" i="11"/>
  <c r="C8" i="11"/>
  <c r="E8" i="11"/>
  <c r="G18" i="3"/>
  <c r="F18" i="3"/>
  <c r="D18" i="3"/>
  <c r="H18" i="3"/>
  <c r="B18" i="3"/>
  <c r="C18" i="3"/>
  <c r="E18" i="3"/>
  <c r="G14" i="5"/>
  <c r="B14" i="5"/>
  <c r="H14" i="5"/>
  <c r="F14" i="5"/>
  <c r="D14" i="5"/>
  <c r="C14" i="5"/>
  <c r="E14" i="5"/>
  <c r="H8" i="8"/>
  <c r="C8" i="8"/>
  <c r="D8" i="8"/>
  <c r="E8" i="8"/>
  <c r="F8" i="8"/>
  <c r="B8" i="8"/>
  <c r="G8" i="8"/>
  <c r="G10" i="10"/>
  <c r="B10" i="10"/>
  <c r="D10" i="10"/>
  <c r="H10" i="10"/>
  <c r="F10" i="10"/>
  <c r="C10" i="10"/>
  <c r="E10" i="10"/>
  <c r="G10" i="12"/>
  <c r="B10" i="12"/>
  <c r="H10" i="12"/>
  <c r="F10" i="12"/>
  <c r="D10" i="12"/>
  <c r="C10" i="12"/>
  <c r="E10" i="12"/>
  <c r="G18" i="4"/>
  <c r="F18" i="4"/>
  <c r="D18" i="4"/>
  <c r="B18" i="4"/>
  <c r="H18" i="4"/>
  <c r="C18" i="4"/>
  <c r="E18" i="4"/>
  <c r="G16" i="3"/>
  <c r="H16" i="3"/>
  <c r="F16" i="3"/>
  <c r="D16" i="3"/>
  <c r="B16" i="3"/>
  <c r="C16" i="3"/>
  <c r="E16" i="3"/>
  <c r="G16" i="5"/>
  <c r="H16" i="5"/>
  <c r="F16" i="5"/>
  <c r="D16" i="5"/>
  <c r="B16" i="5"/>
  <c r="C16" i="5"/>
  <c r="E16" i="5"/>
  <c r="G16" i="7"/>
  <c r="H16" i="7"/>
  <c r="F16" i="7"/>
  <c r="B16" i="7"/>
  <c r="D16" i="7"/>
  <c r="E16" i="7"/>
  <c r="C16" i="7"/>
  <c r="G12" i="10"/>
  <c r="H12" i="10"/>
  <c r="F12" i="10"/>
  <c r="D12" i="10"/>
  <c r="B12" i="10"/>
  <c r="C12" i="10"/>
  <c r="E12" i="10"/>
  <c r="H16" i="13"/>
  <c r="E16" i="13"/>
  <c r="F16" i="13"/>
  <c r="G16" i="13"/>
  <c r="B16" i="13"/>
  <c r="C16" i="13"/>
  <c r="D16" i="13"/>
  <c r="H12" i="2"/>
  <c r="G12" i="2"/>
  <c r="F12" i="2"/>
  <c r="D12" i="2"/>
  <c r="B12" i="2"/>
  <c r="C12" i="2"/>
  <c r="E12" i="2"/>
  <c r="H18" i="2"/>
  <c r="F18" i="2"/>
  <c r="G18" i="2"/>
  <c r="C18" i="2"/>
  <c r="D18" i="2"/>
  <c r="B18" i="2"/>
  <c r="E18" i="2"/>
</calcChain>
</file>

<file path=xl/sharedStrings.xml><?xml version="1.0" encoding="utf-8"?>
<sst xmlns="http://schemas.openxmlformats.org/spreadsheetml/2006/main" count="195" uniqueCount="78">
  <si>
    <t>JANVIER</t>
  </si>
  <si>
    <t>FÉV</t>
  </si>
  <si>
    <t>OCTOBRE</t>
  </si>
  <si>
    <t>SEPT</t>
  </si>
  <si>
    <t>NOV</t>
  </si>
  <si>
    <t>NOVEMBRE</t>
  </si>
  <si>
    <t>OCT</t>
  </si>
  <si>
    <t>DÉC</t>
  </si>
  <si>
    <t>DÉCEMBRE</t>
  </si>
  <si>
    <t>JAN</t>
  </si>
  <si>
    <t>FÉVRIER</t>
  </si>
  <si>
    <t>MAR</t>
  </si>
  <si>
    <t>MARS</t>
  </si>
  <si>
    <t>AVR</t>
  </si>
  <si>
    <t>AVRIL</t>
  </si>
  <si>
    <t>MAI</t>
  </si>
  <si>
    <t>JUIN</t>
  </si>
  <si>
    <t>JUIL</t>
  </si>
  <si>
    <t>JUILLET</t>
  </si>
  <si>
    <t>AOÛT</t>
  </si>
  <si>
    <t>SEPTEMBRE</t>
  </si>
  <si>
    <t>AOÛ</t>
  </si>
  <si>
    <t>Fête d’anniversaire</t>
  </si>
  <si>
    <t>Entraînement à Berne</t>
  </si>
  <si>
    <t>Entraînement à berne</t>
  </si>
  <si>
    <t>Swiss league wettingen</t>
  </si>
  <si>
    <t>Vacances scolaires</t>
  </si>
  <si>
    <t>International swiss junior open de bâle</t>
  </si>
  <si>
    <t>entraînement à Berne</t>
  </si>
  <si>
    <t>Championnat Genevois</t>
  </si>
  <si>
    <t>Ascension pas de cours</t>
  </si>
  <si>
    <t>Pentecôte pas de cours</t>
  </si>
  <si>
    <t>Swiss league à Burgdorf</t>
  </si>
  <si>
    <t>dernier cours avant les vacances scolaires</t>
  </si>
  <si>
    <t>Stage d'été à locarno</t>
  </si>
  <si>
    <t>Reprise des cours</t>
  </si>
  <si>
    <t>open de Bâle</t>
  </si>
  <si>
    <t>Jeune genevois pas de cours</t>
  </si>
  <si>
    <t>Stage à Berne</t>
  </si>
  <si>
    <t>Championnat suisse à sursee et *stage à Berne*</t>
  </si>
  <si>
    <t xml:space="preserve">Vacances scolaires </t>
  </si>
  <si>
    <t>KC Jonction /Palettes</t>
  </si>
  <si>
    <t>Lundi</t>
  </si>
  <si>
    <t>Dimanche</t>
  </si>
  <si>
    <t>Mardi</t>
  </si>
  <si>
    <t>Mercredi</t>
  </si>
  <si>
    <t>Jeudi</t>
  </si>
  <si>
    <t>Vendredi</t>
  </si>
  <si>
    <t>Samedi</t>
  </si>
  <si>
    <t>jeudi</t>
  </si>
  <si>
    <t>dimanche</t>
  </si>
  <si>
    <t>samedi</t>
  </si>
  <si>
    <t>mercredi</t>
  </si>
  <si>
    <t>championnat suisse SSKF</t>
  </si>
  <si>
    <r>
      <rPr>
        <b/>
        <sz val="8"/>
        <color theme="1"/>
        <rFont val="Trebuchet MS (Corps)_x0000_"/>
      </rPr>
      <t>Vacances scolaires</t>
    </r>
    <r>
      <rPr>
        <b/>
        <sz val="8"/>
        <color theme="1" tint="0.499984740745262"/>
        <rFont val="Trebuchet MS"/>
        <family val="2"/>
        <scheme val="minor"/>
      </rPr>
      <t xml:space="preserve"> </t>
    </r>
  </si>
  <si>
    <t>Stage à Berne Kumite-kata dès la ceinture jaune</t>
  </si>
  <si>
    <t>stage à berne</t>
  </si>
  <si>
    <t>Fête national</t>
  </si>
  <si>
    <t xml:space="preserve"> Fête du travail Pas de cours</t>
  </si>
  <si>
    <t>Convocation des délégués à Brugg + stage dès 8 kyu</t>
  </si>
  <si>
    <r>
      <t xml:space="preserve">Vacances scolaires </t>
    </r>
    <r>
      <rPr>
        <b/>
        <sz val="8"/>
        <color rgb="FF0070C0"/>
        <rFont val="Trebuchet MS (Corps)_x0000_"/>
      </rPr>
      <t>emtraînement enfants 17h30-18h30</t>
    </r>
  </si>
  <si>
    <r>
      <t xml:space="preserve">Vacances scolaires </t>
    </r>
    <r>
      <rPr>
        <b/>
        <sz val="8"/>
        <color rgb="FF00B050"/>
        <rFont val="Trebuchet MS (Corps)_x0000_"/>
      </rPr>
      <t>entraînement adultes</t>
    </r>
    <r>
      <rPr>
        <b/>
        <sz val="8"/>
        <color theme="1"/>
        <rFont val="Trebuchet MS"/>
        <family val="2"/>
        <scheme val="minor"/>
      </rPr>
      <t xml:space="preserve"> </t>
    </r>
    <r>
      <rPr>
        <b/>
        <sz val="8"/>
        <color rgb="FF00B050"/>
        <rFont val="Trebuchet MS (Corps)_x0000_"/>
      </rPr>
      <t>19h30-21h00</t>
    </r>
  </si>
  <si>
    <r>
      <t xml:space="preserve">Vacances scolaires </t>
    </r>
    <r>
      <rPr>
        <b/>
        <sz val="8"/>
        <color rgb="FF0070C0"/>
        <rFont val="Trebuchet MS (Corps)_x0000_"/>
      </rPr>
      <t>emtraînement enfants 17h30-19h30</t>
    </r>
  </si>
  <si>
    <r>
      <t xml:space="preserve">Vacances scolaires </t>
    </r>
    <r>
      <rPr>
        <b/>
        <sz val="8"/>
        <color rgb="FF00B050"/>
        <rFont val="Trebuchet MS (Corps)_x0000_"/>
      </rPr>
      <t>entraînement adultes 19h30-21h30</t>
    </r>
  </si>
  <si>
    <t>dojo palettes Passage de grade (demi-salle) 🥋10h-12h00</t>
  </si>
  <si>
    <t>entraînement au dojo palettes 10h00-12h00</t>
  </si>
  <si>
    <r>
      <t xml:space="preserve">Vacances scolaires </t>
    </r>
    <r>
      <rPr>
        <b/>
        <sz val="8"/>
        <color rgb="FF0070C0"/>
        <rFont val="Trebuchet MS (Corps)_x0000_"/>
      </rPr>
      <t>entraînement enfants</t>
    </r>
    <r>
      <rPr>
        <b/>
        <sz val="8"/>
        <color theme="1"/>
        <rFont val="Trebuchet MS"/>
        <family val="2"/>
        <scheme val="minor"/>
      </rPr>
      <t xml:space="preserve"> </t>
    </r>
    <r>
      <rPr>
        <b/>
        <sz val="8"/>
        <color rgb="FF0070C0"/>
        <rFont val="Trebuchet MS (Corps)_x0000_"/>
      </rPr>
      <t>17h30-18h30</t>
    </r>
  </si>
  <si>
    <r>
      <t xml:space="preserve">Vacances scolaires </t>
    </r>
    <r>
      <rPr>
        <b/>
        <sz val="8"/>
        <color rgb="FF0070C0"/>
        <rFont val="Trebuchet MS (Corps)_x0000_"/>
      </rPr>
      <t>entraînement enfants 17h30-19h30</t>
    </r>
  </si>
  <si>
    <r>
      <t xml:space="preserve">Vacances scolaires </t>
    </r>
    <r>
      <rPr>
        <b/>
        <sz val="8"/>
        <color rgb="FF00B050"/>
        <rFont val="Trebuchet MS (Corps)_x0000_"/>
      </rPr>
      <t>entraînement adultes</t>
    </r>
    <r>
      <rPr>
        <b/>
        <sz val="8"/>
        <color theme="1"/>
        <rFont val="Trebuchet MS"/>
        <family val="2"/>
        <scheme val="minor"/>
      </rPr>
      <t xml:space="preserve"> </t>
    </r>
    <r>
      <rPr>
        <b/>
        <sz val="8"/>
        <color rgb="FF0070C0"/>
        <rFont val="Trebuchet MS (Corps)_x0000_"/>
      </rPr>
      <t>19h30-21h00</t>
    </r>
  </si>
  <si>
    <t>Stage Kata avec Buil au dojo palettes horaires à définir</t>
  </si>
  <si>
    <r>
      <t xml:space="preserve">Stage d'été à locarno </t>
    </r>
    <r>
      <rPr>
        <b/>
        <sz val="8"/>
        <color rgb="FF0070C0"/>
        <rFont val="Trebuchet MS (Corps)_x0000_"/>
      </rPr>
      <t>et</t>
    </r>
    <r>
      <rPr>
        <b/>
        <sz val="8"/>
        <color rgb="FFFF0000"/>
        <rFont val="Trebuchet MS (Corps)_x0000_"/>
      </rPr>
      <t xml:space="preserve"> </t>
    </r>
    <r>
      <rPr>
        <b/>
        <sz val="8"/>
        <color rgb="FF0070C0"/>
        <rFont val="Trebuchet MS (Corps)_x0000_"/>
      </rPr>
      <t>stage d'été au dojo palettes.</t>
    </r>
    <r>
      <rPr>
        <b/>
        <sz val="8"/>
        <color rgb="FFFF0000"/>
        <rFont val="Trebuchet MS (Corps)_x0000_"/>
      </rPr>
      <t xml:space="preserve"> 16h30-20h30</t>
    </r>
  </si>
  <si>
    <t>Stage au dojo palettes 10h00-12h00</t>
  </si>
  <si>
    <r>
      <t xml:space="preserve">Vacances scolaires </t>
    </r>
    <r>
      <rPr>
        <b/>
        <sz val="8"/>
        <color rgb="FF00B050"/>
        <rFont val="Trebuchet MS (Corps)_x0000_"/>
      </rPr>
      <t xml:space="preserve">entraînement enfants 17h30-18h30 </t>
    </r>
  </si>
  <si>
    <r>
      <t xml:space="preserve">Vacances scolaires </t>
    </r>
    <r>
      <rPr>
        <b/>
        <sz val="8"/>
        <color rgb="FF0070C0"/>
        <rFont val="Trebuchet MS (Corps)_x0000_"/>
      </rPr>
      <t>entraînement adultes</t>
    </r>
    <r>
      <rPr>
        <b/>
        <sz val="8"/>
        <color theme="1"/>
        <rFont val="Trebuchet MS"/>
        <family val="2"/>
        <scheme val="minor"/>
      </rPr>
      <t xml:space="preserve"> </t>
    </r>
    <r>
      <rPr>
        <b/>
        <sz val="8"/>
        <color rgb="FF0070C0"/>
        <rFont val="Trebuchet MS (Corps)_x0000_"/>
      </rPr>
      <t>19h30-21h00</t>
    </r>
  </si>
  <si>
    <r>
      <t xml:space="preserve">Vacances scolaires </t>
    </r>
    <r>
      <rPr>
        <b/>
        <sz val="8"/>
        <color rgb="FF0070C0"/>
        <rFont val="Trebuchet MS (Corps)_x0000_"/>
      </rPr>
      <t>entrainement adultes 19h30-21h00</t>
    </r>
  </si>
  <si>
    <r>
      <t xml:space="preserve">Vacances scolaires </t>
    </r>
    <r>
      <rPr>
        <b/>
        <sz val="8"/>
        <color rgb="FF00B050"/>
        <rFont val="Trebuchet MS (Corps)_x0000_"/>
      </rPr>
      <t>entraînement enfants</t>
    </r>
    <r>
      <rPr>
        <b/>
        <sz val="8"/>
        <color theme="1"/>
        <rFont val="Trebuchet MS"/>
        <family val="2"/>
        <scheme val="minor"/>
      </rPr>
      <t xml:space="preserve"> </t>
    </r>
    <r>
      <rPr>
        <b/>
        <sz val="8"/>
        <color rgb="FF00B050"/>
        <rFont val="Trebuchet MS (Corps)_x0000_"/>
      </rPr>
      <t>17h30-19h30</t>
    </r>
  </si>
  <si>
    <r>
      <rPr>
        <b/>
        <sz val="8"/>
        <color rgb="FFFF0000"/>
        <rFont val="Trebuchet MS (Corps)_x0000_"/>
      </rPr>
      <t>Passage de grade au dojo palettes</t>
    </r>
    <r>
      <rPr>
        <b/>
        <sz val="8"/>
        <color theme="1"/>
        <rFont val="Trebuchet MS (Corps)_x0000_"/>
      </rPr>
      <t xml:space="preserve"> 🥋 10h00-12h00</t>
    </r>
  </si>
  <si>
    <t>Fête de Noël au dojo palette. 🤶horaire à définir.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</si>
</sst>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[$-F800]dddd\,\ mmmm\ dd\,\ yyyy"/>
  </numFmts>
  <fonts count="19">
    <font>
      <b/>
      <sz val="8"/>
      <color theme="1" tint="0.499984740745262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10"/>
      <color theme="0" tint="-0.24994659260841701"/>
      <name val="Trebuchet MS"/>
      <family val="2"/>
      <scheme val="minor"/>
    </font>
    <font>
      <b/>
      <sz val="9"/>
      <color theme="0" tint="-0.24994659260841701"/>
      <name val="Trebuchet MS"/>
      <family val="2"/>
      <scheme val="minor"/>
    </font>
    <font>
      <b/>
      <sz val="34"/>
      <color theme="1"/>
      <name val="Trebuchet MS"/>
      <family val="2"/>
      <scheme val="major"/>
    </font>
    <font>
      <b/>
      <sz val="22"/>
      <color theme="0" tint="-0.24994659260841701"/>
      <name val="Trebuchet MS"/>
      <family val="2"/>
      <scheme val="major"/>
    </font>
    <font>
      <b/>
      <u/>
      <sz val="10"/>
      <color theme="1"/>
      <name val="Trebuchet MS"/>
      <family val="2"/>
      <scheme val="minor"/>
    </font>
    <font>
      <b/>
      <sz val="8"/>
      <color theme="1"/>
      <name val="Trebuchet MS (Corps)_x0000_"/>
    </font>
    <font>
      <b/>
      <sz val="8"/>
      <color theme="1"/>
      <name val="Trebuchet MS"/>
      <family val="2"/>
      <scheme val="minor"/>
    </font>
    <font>
      <b/>
      <sz val="8"/>
      <color rgb="FF0070C0"/>
      <name val="Trebuchet MS (Corps)_x0000_"/>
    </font>
    <font>
      <b/>
      <sz val="8"/>
      <color rgb="FF00B050"/>
      <name val="Trebuchet MS (Corps)_x0000_"/>
    </font>
    <font>
      <b/>
      <sz val="8"/>
      <color rgb="FFFF0000"/>
      <name val="Trebuchet MS (Corps)_x0000_"/>
    </font>
    <font>
      <sz val="9"/>
      <color theme="1"/>
      <name val="Trebuchet MS (Corps)_x0000_"/>
    </font>
    <font>
      <b/>
      <sz val="22"/>
      <color theme="1"/>
      <name val="Trebuchet MS"/>
      <family val="2"/>
      <scheme val="major"/>
    </font>
    <font>
      <b/>
      <sz val="9"/>
      <color theme="1"/>
      <name val="Trebuchet MS"/>
      <family val="2"/>
      <scheme val="minor"/>
    </font>
    <font>
      <b/>
      <sz val="11"/>
      <color rgb="FFFF0000"/>
      <name val="Trebuchet MS"/>
      <family val="2"/>
      <scheme val="minor"/>
    </font>
    <font>
      <b/>
      <sz val="11"/>
      <color rgb="FF002060"/>
      <name val="Trebuchet MS"/>
      <family val="2"/>
      <scheme val="minor"/>
    </font>
    <font>
      <sz val="12"/>
      <color rgb="FF002060"/>
      <name val="Trebuchet MS (Corps)_x0000_"/>
    </font>
    <font>
      <b/>
      <sz val="8"/>
      <color rgb="FF002060"/>
      <name val="Trebuchet MS (Corps)_x0000_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ck">
        <color theme="4"/>
      </left>
      <right/>
      <top/>
      <bottom/>
      <diagonal/>
    </border>
    <border>
      <left style="thick">
        <color theme="4"/>
      </left>
      <right style="thick">
        <color theme="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horizontal="left" vertical="top" wrapText="1" indent="1"/>
    </xf>
    <xf numFmtId="0" fontId="4" fillId="0" borderId="0" applyNumberFormat="0" applyFill="0" applyBorder="0" applyProtection="0">
      <alignment horizontal="left" vertical="top"/>
    </xf>
    <xf numFmtId="0" fontId="1" fillId="0" borderId="0" applyNumberFormat="0" applyFill="0" applyProtection="0">
      <alignment vertical="top"/>
    </xf>
    <xf numFmtId="0" fontId="2" fillId="0" borderId="0" applyNumberFormat="0" applyFill="0" applyAlignment="0" applyProtection="0"/>
    <xf numFmtId="164" fontId="1" fillId="0" borderId="0" applyFill="0" applyProtection="0">
      <alignment horizontal="left" indent="1"/>
    </xf>
    <xf numFmtId="0" fontId="6" fillId="0" borderId="0" applyNumberFormat="0" applyFill="0" applyProtection="0">
      <alignment horizontal="center" vertical="top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horizontal="left"/>
    </xf>
  </cellStyleXfs>
  <cellXfs count="37">
    <xf numFmtId="0" fontId="0" fillId="0" borderId="0" xfId="0">
      <alignment horizontal="left" vertical="top" wrapText="1" indent="1"/>
    </xf>
    <xf numFmtId="0" fontId="2" fillId="0" borderId="0" xfId="3" applyAlignment="1">
      <alignment horizontal="left" vertical="top"/>
    </xf>
    <xf numFmtId="164" fontId="1" fillId="0" borderId="0" xfId="4" applyAlignment="1">
      <alignment horizontal="left" vertical="top"/>
    </xf>
    <xf numFmtId="0" fontId="0" fillId="0" borderId="1" xfId="0" applyBorder="1">
      <alignment horizontal="left" vertical="top" wrapText="1" indent="1"/>
    </xf>
    <xf numFmtId="0" fontId="0" fillId="0" borderId="2" xfId="0" applyBorder="1">
      <alignment horizontal="left" vertical="top" wrapText="1" indent="1"/>
    </xf>
    <xf numFmtId="0" fontId="4" fillId="0" borderId="0" xfId="1" applyAlignment="1">
      <alignment horizontal="center" vertical="top"/>
    </xf>
    <xf numFmtId="164" fontId="1" fillId="0" borderId="2" xfId="4" applyBorder="1">
      <alignment horizontal="left" indent="1"/>
    </xf>
    <xf numFmtId="0" fontId="1" fillId="0" borderId="0" xfId="2">
      <alignment vertical="top"/>
    </xf>
    <xf numFmtId="0" fontId="6" fillId="0" borderId="0" xfId="5">
      <alignment horizontal="center" vertical="top"/>
    </xf>
    <xf numFmtId="0" fontId="3" fillId="0" borderId="0" xfId="6" applyAlignment="1">
      <alignment horizontal="left" vertical="top"/>
    </xf>
    <xf numFmtId="165" fontId="0" fillId="0" borderId="0" xfId="0" applyNumberFormat="1">
      <alignment horizontal="left" vertical="top" wrapText="1" indent="1"/>
    </xf>
    <xf numFmtId="0" fontId="6" fillId="0" borderId="3" xfId="5" applyBorder="1">
      <alignment horizontal="center" vertical="top"/>
    </xf>
    <xf numFmtId="0" fontId="7" fillId="0" borderId="2" xfId="0" applyFont="1" applyBorder="1">
      <alignment horizontal="left" vertical="top" wrapText="1" indent="1"/>
    </xf>
    <xf numFmtId="164" fontId="1" fillId="2" borderId="2" xfId="4" applyFill="1" applyBorder="1">
      <alignment horizontal="left" indent="1"/>
    </xf>
    <xf numFmtId="0" fontId="8" fillId="0" borderId="2" xfId="0" applyFont="1" applyBorder="1">
      <alignment horizontal="left" vertical="top" wrapText="1" indent="1"/>
    </xf>
    <xf numFmtId="164" fontId="1" fillId="3" borderId="2" xfId="4" applyFill="1" applyBorder="1">
      <alignment horizontal="left" indent="1"/>
    </xf>
    <xf numFmtId="164" fontId="1" fillId="4" borderId="2" xfId="4" applyFill="1" applyBorder="1">
      <alignment horizontal="left" indent="1"/>
    </xf>
    <xf numFmtId="164" fontId="1" fillId="5" borderId="2" xfId="4" applyFill="1" applyBorder="1">
      <alignment horizontal="left" indent="1"/>
    </xf>
    <xf numFmtId="0" fontId="8" fillId="0" borderId="0" xfId="0" applyFont="1">
      <alignment horizontal="left" vertical="top" wrapText="1" indent="1"/>
    </xf>
    <xf numFmtId="164" fontId="1" fillId="6" borderId="2" xfId="4" applyFill="1" applyBorder="1">
      <alignment horizontal="left" indent="1"/>
    </xf>
    <xf numFmtId="0" fontId="9" fillId="0" borderId="2" xfId="0" applyFont="1" applyBorder="1">
      <alignment horizontal="left" vertical="top" wrapText="1" indent="1"/>
    </xf>
    <xf numFmtId="0" fontId="9" fillId="0" borderId="0" xfId="0" applyFont="1">
      <alignment horizontal="left" vertical="top" wrapText="1" indent="1"/>
    </xf>
    <xf numFmtId="0" fontId="11" fillId="0" borderId="2" xfId="0" applyFont="1" applyBorder="1">
      <alignment horizontal="left" vertical="top" wrapText="1" indent="1"/>
    </xf>
    <xf numFmtId="0" fontId="12" fillId="0" borderId="0" xfId="6" applyFont="1" applyAlignment="1">
      <alignment horizontal="left" vertical="top"/>
    </xf>
    <xf numFmtId="0" fontId="14" fillId="0" borderId="0" xfId="6" applyFont="1" applyAlignment="1">
      <alignment horizontal="left" vertical="top"/>
    </xf>
    <xf numFmtId="164" fontId="15" fillId="0" borderId="2" xfId="4" applyFont="1" applyBorder="1">
      <alignment horizontal="left" indent="1"/>
    </xf>
    <xf numFmtId="164" fontId="15" fillId="6" borderId="2" xfId="4" applyFont="1" applyFill="1" applyBorder="1">
      <alignment horizontal="left" indent="1"/>
    </xf>
    <xf numFmtId="0" fontId="15" fillId="0" borderId="0" xfId="2" applyFont="1">
      <alignment vertical="top"/>
    </xf>
    <xf numFmtId="164" fontId="1" fillId="7" borderId="2" xfId="4" applyFill="1" applyBorder="1">
      <alignment horizontal="left" indent="1"/>
    </xf>
    <xf numFmtId="164" fontId="1" fillId="8" borderId="2" xfId="4" applyFill="1" applyBorder="1">
      <alignment horizontal="left" indent="1"/>
    </xf>
    <xf numFmtId="0" fontId="7" fillId="0" borderId="1" xfId="0" applyFont="1" applyBorder="1">
      <alignment horizontal="left" vertical="top" wrapText="1" indent="1"/>
    </xf>
    <xf numFmtId="164" fontId="16" fillId="5" borderId="2" xfId="4" applyFont="1" applyFill="1" applyBorder="1">
      <alignment horizontal="left" indent="1"/>
    </xf>
    <xf numFmtId="0" fontId="17" fillId="3" borderId="2" xfId="0" applyFont="1" applyFill="1" applyBorder="1">
      <alignment horizontal="left" vertical="top" wrapText="1" indent="1"/>
    </xf>
    <xf numFmtId="0" fontId="18" fillId="0" borderId="2" xfId="0" applyFont="1" applyBorder="1">
      <alignment horizontal="left" vertical="top" wrapText="1" indent="1"/>
    </xf>
    <xf numFmtId="0" fontId="13" fillId="0" borderId="0" xfId="7" applyFont="1">
      <alignment horizontal="left"/>
    </xf>
    <xf numFmtId="164" fontId="4" fillId="0" borderId="0" xfId="1" applyNumberFormat="1">
      <alignment horizontal="left" vertical="top"/>
    </xf>
    <xf numFmtId="0" fontId="5" fillId="0" borderId="0" xfId="7">
      <alignment horizontal="left"/>
    </xf>
  </cellXfs>
  <cellStyles count="8">
    <cellStyle name="Année" xfId="7" xr:uid="{00000000-0005-0000-0000-000000000000}"/>
    <cellStyle name="Lien hypertexte" xfId="5" builtinId="8" customBuiltin="1"/>
    <cellStyle name="Normal" xfId="0" builtinId="0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6" builtinId="19" customBuiltin="1"/>
  </cellStyles>
  <dxfs count="2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EMB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MB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12-month gold stripes">
      <a:dk1>
        <a:srgbClr val="000000"/>
      </a:dk1>
      <a:lt1>
        <a:srgbClr val="FFFFFF"/>
      </a:lt1>
      <a:dk2>
        <a:srgbClr val="1F1D00"/>
      </a:dk2>
      <a:lt2>
        <a:srgbClr val="FEFEFE"/>
      </a:lt2>
      <a:accent1>
        <a:srgbClr val="F2E900"/>
      </a:accent1>
      <a:accent2>
        <a:srgbClr val="E685C9"/>
      </a:accent2>
      <a:accent3>
        <a:srgbClr val="70D680"/>
      </a:accent3>
      <a:accent4>
        <a:srgbClr val="FF6963"/>
      </a:accent4>
      <a:accent5>
        <a:srgbClr val="61C6C5"/>
      </a:accent5>
      <a:accent6>
        <a:srgbClr val="F8A11D"/>
      </a:accent6>
      <a:hlink>
        <a:srgbClr val="61C6C5"/>
      </a:hlink>
      <a:folHlink>
        <a:srgbClr val="BFBFBF"/>
      </a:folHlink>
    </a:clrScheme>
    <a:fontScheme name="1-month gold stripes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0"/>
    <pageSetUpPr fitToPage="1"/>
  </sheetPr>
  <dimension ref="B2:L20"/>
  <sheetViews>
    <sheetView showGridLines="0" zoomScale="125" zoomScaleNormal="125" workbookViewId="0">
      <selection activeCell="D2" sqref="D2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  <col min="12" max="12" width="25.59765625" bestFit="1" customWidth="1"/>
  </cols>
  <sheetData>
    <row r="2" spans="2:12" ht="12.75" customHeight="1">
      <c r="B2" s="23" t="s">
        <v>41</v>
      </c>
      <c r="C2" s="1"/>
      <c r="D2" s="1"/>
      <c r="E2" s="1"/>
      <c r="F2" s="1"/>
      <c r="G2" s="1"/>
      <c r="H2" s="1"/>
      <c r="I2" s="1"/>
    </row>
    <row r="3" spans="2:12" ht="15.75" customHeight="1">
      <c r="B3" s="24">
        <v>2024</v>
      </c>
      <c r="C3" s="24">
        <v>2024</v>
      </c>
      <c r="D3" s="9"/>
      <c r="E3" s="1"/>
      <c r="F3" s="1"/>
      <c r="G3" s="1"/>
    </row>
    <row r="4" spans="2:12" ht="16.5" customHeight="1">
      <c r="E4" s="1"/>
      <c r="F4" s="1"/>
      <c r="G4" s="1"/>
      <c r="H4" s="8" t="s">
        <v>1</v>
      </c>
    </row>
    <row r="5" spans="2:12" ht="27.75" customHeight="1">
      <c r="B5" s="34">
        <f>AnnéeCalendrier</f>
        <v>2024</v>
      </c>
      <c r="C5" s="34"/>
      <c r="E5" s="1"/>
      <c r="F5" s="1"/>
      <c r="G5" s="1"/>
    </row>
    <row r="6" spans="2:12" ht="44.25" customHeight="1">
      <c r="B6" s="35" t="s">
        <v>0</v>
      </c>
      <c r="C6" s="35"/>
      <c r="D6" s="35"/>
      <c r="E6" s="35"/>
      <c r="F6" s="5"/>
    </row>
    <row r="7" spans="2:12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L7" s="10"/>
    </row>
    <row r="8" spans="2:12" ht="16.5" customHeight="1">
      <c r="B8" s="6">
        <f t="array" ref="B8:H8">JoursEtSemaines+DATE(AnnéeCalendrier,1,1)-WEEKDAY(DATE(AnnéeCalendrier,1,1),(DébutSemaine="l")+1)+1</f>
        <v>45291</v>
      </c>
      <c r="C8" s="6">
        <v>45292</v>
      </c>
      <c r="D8" s="6">
        <v>45293</v>
      </c>
      <c r="E8" s="6">
        <v>45294</v>
      </c>
      <c r="F8" s="6">
        <v>45295</v>
      </c>
      <c r="G8" s="6">
        <v>45296</v>
      </c>
      <c r="H8" s="6">
        <v>45297</v>
      </c>
    </row>
    <row r="9" spans="2:12" ht="39.75" customHeight="1">
      <c r="B9" s="4"/>
      <c r="C9" s="4"/>
      <c r="D9" s="4"/>
      <c r="E9" s="4"/>
      <c r="F9" s="4"/>
      <c r="G9" s="4"/>
      <c r="H9" s="4"/>
    </row>
    <row r="10" spans="2:12" ht="15" customHeight="1">
      <c r="B10" s="6">
        <f t="array" ref="B10:H10">JoursEtSemaines+DATE(AnnéeCalendrier,1,1)-WEEKDAY(DATE(AnnéeCalendrier,1,1),(DébutSemaine="l")+1)+8</f>
        <v>45298</v>
      </c>
      <c r="C10" s="6">
        <v>45299</v>
      </c>
      <c r="D10" s="6">
        <v>45300</v>
      </c>
      <c r="E10" s="6">
        <v>45301</v>
      </c>
      <c r="F10" s="6">
        <v>45302</v>
      </c>
      <c r="G10" s="6">
        <v>45303</v>
      </c>
      <c r="H10" s="6">
        <v>45304</v>
      </c>
    </row>
    <row r="11" spans="2:12" ht="39.75" customHeight="1">
      <c r="B11" s="4"/>
      <c r="C11" s="4"/>
      <c r="D11" s="4"/>
      <c r="E11" s="4" t="s">
        <v>22</v>
      </c>
      <c r="F11" s="4"/>
      <c r="G11" s="4"/>
      <c r="H11" s="4"/>
    </row>
    <row r="12" spans="2:12" ht="15" customHeight="1">
      <c r="B12" s="6">
        <f t="array" ref="B12:H12">JoursEtSemaines+DATE(AnnéeCalendrier,1,1)-WEEKDAY(DATE(AnnéeCalendrier,1,1),(DébutSemaine="l")+1)+15</f>
        <v>45305</v>
      </c>
      <c r="C12" s="6">
        <v>45306</v>
      </c>
      <c r="D12" s="6">
        <v>45307</v>
      </c>
      <c r="E12" s="6">
        <v>45308</v>
      </c>
      <c r="F12" s="6">
        <v>45309</v>
      </c>
      <c r="G12" s="6">
        <v>45310</v>
      </c>
      <c r="H12" s="6">
        <v>45311</v>
      </c>
    </row>
    <row r="13" spans="2:12" ht="39.75" customHeight="1">
      <c r="B13" s="4"/>
      <c r="C13" s="4"/>
      <c r="D13" s="4"/>
      <c r="E13" s="4"/>
      <c r="F13" s="4"/>
      <c r="G13" s="4"/>
      <c r="H13" s="4"/>
    </row>
    <row r="14" spans="2:12" ht="15" customHeight="1">
      <c r="B14" s="6">
        <f t="array" ref="B14:H14">JoursEtSemaines+DATE(AnnéeCalendrier,1,1)-WEEKDAY(DATE(AnnéeCalendrier,1,1),(DébutSemaine="l")+1)+22</f>
        <v>45312</v>
      </c>
      <c r="C14" s="6">
        <v>45313</v>
      </c>
      <c r="D14" s="6">
        <v>45314</v>
      </c>
      <c r="E14" s="6">
        <v>45315</v>
      </c>
      <c r="F14" s="6">
        <v>45316</v>
      </c>
      <c r="G14" s="6">
        <v>45317</v>
      </c>
      <c r="H14" s="6">
        <v>45318</v>
      </c>
    </row>
    <row r="15" spans="2:12" ht="40.5" customHeight="1">
      <c r="B15" s="4"/>
      <c r="C15" s="4"/>
      <c r="D15" s="4"/>
      <c r="E15" s="4"/>
      <c r="F15" s="4"/>
      <c r="G15" s="4"/>
      <c r="H15" s="4"/>
    </row>
    <row r="16" spans="2:12" ht="15" customHeight="1">
      <c r="B16" s="6">
        <f t="array" ref="B16:H16">JoursEtSemaines+DATE(AnnéeCalendrier,1,1)-WEEKDAY(DATE(AnnéeCalendrier,1,1),(DébutSemaine="l")+1)+29</f>
        <v>45319</v>
      </c>
      <c r="C16" s="6">
        <v>45320</v>
      </c>
      <c r="D16" s="6">
        <v>45321</v>
      </c>
      <c r="E16" s="6">
        <v>45322</v>
      </c>
      <c r="F16" s="6">
        <v>45323</v>
      </c>
      <c r="G16" s="6">
        <v>45324</v>
      </c>
      <c r="H16" s="6">
        <v>45325</v>
      </c>
    </row>
    <row r="17" spans="2:8" ht="39.75" customHeight="1">
      <c r="B17" s="4"/>
      <c r="C17" s="4"/>
      <c r="D17" s="4"/>
      <c r="E17" s="4"/>
      <c r="F17" s="4"/>
      <c r="G17" s="4"/>
      <c r="H17" s="4"/>
    </row>
    <row r="18" spans="2:8" ht="15" customHeight="1">
      <c r="B18" s="6">
        <f t="array" ref="B18:H18">JoursEtSemaines+DATE(AnnéeCalendrier,1,1)-WEEKDAY(DATE(AnnéeCalendrier,1,1),(DébutSemaine="l")+1)+36</f>
        <v>45326</v>
      </c>
      <c r="C18" s="6">
        <v>45327</v>
      </c>
      <c r="D18" s="6">
        <v>45328</v>
      </c>
      <c r="E18" s="6">
        <v>45329</v>
      </c>
      <c r="F18" s="6">
        <v>45330</v>
      </c>
      <c r="G18" s="6">
        <v>45331</v>
      </c>
      <c r="H18" s="6">
        <v>45332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23" priority="4">
      <formula>DAY(B8)&gt;8</formula>
    </cfRule>
  </conditionalFormatting>
  <conditionalFormatting sqref="B16:H19">
    <cfRule type="expression" dxfId="22" priority="2">
      <formula>AND(DAY(B16)&gt;=1,DAY(B16)&lt;=15)</formula>
    </cfRule>
  </conditionalFormatting>
  <dataValidations count="1">
    <dataValidation type="list" allowBlank="1" showErrorMessage="1" errorTitle="Cette valeur est incorrecte." error="Veuillez sélectionner une valeur dans la liste." sqref="E3" xr:uid="{00000000-0002-0000-0000-000000000000}">
      <formula1>"l,d"</formula1>
    </dataValidation>
  </dataValidations>
  <hyperlinks>
    <hyperlink ref="H4" location="FÉVRIER!A1" display="FÉV" xr:uid="{00000000-0004-0000-0000-000000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9" tint="0.39997558519241921"/>
    <pageSetUpPr fitToPage="1"/>
  </sheetPr>
  <dimension ref="B2:I20"/>
  <sheetViews>
    <sheetView showGridLines="0" zoomScale="125" zoomScaleNormal="125" workbookViewId="0">
      <selection activeCell="E17" sqref="E17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3</v>
      </c>
      <c r="H4" s="8" t="s">
        <v>4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2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51</v>
      </c>
    </row>
    <row r="8" spans="2:9" ht="16.5" customHeight="1">
      <c r="B8" s="6">
        <f t="array" ref="B8:H8">JoursEtSemaines+DATE(AnnéeCalendrier,10,1)-WEEKDAY(DATE(AnnéeCalendrier,10,1),(DébutSemaine="l")+1)+1</f>
        <v>45564</v>
      </c>
      <c r="C8" s="6">
        <v>45565</v>
      </c>
      <c r="D8" s="6">
        <v>45566</v>
      </c>
      <c r="E8" s="6">
        <v>45567</v>
      </c>
      <c r="F8" s="6">
        <v>45568</v>
      </c>
      <c r="G8" s="6">
        <v>45569</v>
      </c>
      <c r="H8" s="6">
        <v>45570</v>
      </c>
    </row>
    <row r="9" spans="2:9" ht="39.75" customHeight="1">
      <c r="B9" s="4"/>
      <c r="C9" s="4"/>
      <c r="D9" s="4"/>
      <c r="F9" s="4"/>
      <c r="G9" s="4"/>
      <c r="H9" s="4"/>
    </row>
    <row r="10" spans="2:9" ht="15" customHeight="1">
      <c r="B10" s="6">
        <f t="array" ref="B10:H10">JoursEtSemaines+DATE(AnnéeCalendrier,10,1)-WEEKDAY(DATE(AnnéeCalendrier,10,1),(DébutSemaine="l")+1)+8</f>
        <v>45571</v>
      </c>
      <c r="C10" s="6">
        <v>45572</v>
      </c>
      <c r="D10" s="6">
        <v>45573</v>
      </c>
      <c r="E10" s="6">
        <v>45574</v>
      </c>
      <c r="F10" s="6">
        <v>45575</v>
      </c>
      <c r="G10" s="6">
        <v>45576</v>
      </c>
      <c r="H10" s="6">
        <v>45577</v>
      </c>
    </row>
    <row r="11" spans="2:9" ht="39.75" customHeight="1">
      <c r="B11" s="4"/>
      <c r="C11" s="4"/>
      <c r="D11" s="4"/>
      <c r="E11" s="4"/>
      <c r="F11" s="4"/>
      <c r="G11" s="4"/>
      <c r="H11" s="4"/>
    </row>
    <row r="12" spans="2:9" ht="15" customHeight="1">
      <c r="B12" s="6">
        <f t="array" ref="B12:H12">JoursEtSemaines+DATE(AnnéeCalendrier,10,1)-WEEKDAY(DATE(AnnéeCalendrier,10,1),(DébutSemaine="l")+1)+15</f>
        <v>45578</v>
      </c>
      <c r="C12" s="6">
        <v>45579</v>
      </c>
      <c r="D12" s="6">
        <v>45580</v>
      </c>
      <c r="E12" s="6">
        <v>45581</v>
      </c>
      <c r="F12" s="6">
        <v>45582</v>
      </c>
      <c r="G12" s="19">
        <v>45583</v>
      </c>
      <c r="H12" s="15">
        <v>45584</v>
      </c>
    </row>
    <row r="13" spans="2:9" ht="39.75" customHeight="1">
      <c r="B13" s="4"/>
      <c r="C13" s="4"/>
      <c r="D13" s="4"/>
      <c r="E13" s="4"/>
      <c r="F13" s="4"/>
      <c r="G13" s="14"/>
      <c r="H13" s="12" t="s">
        <v>55</v>
      </c>
    </row>
    <row r="14" spans="2:9" ht="15" customHeight="1">
      <c r="B14" s="19">
        <f t="array" ref="B14:H14">JoursEtSemaines+DATE(AnnéeCalendrier,10,1)-WEEKDAY(DATE(AnnéeCalendrier,10,1),(DébutSemaine="l")+1)+22</f>
        <v>45585</v>
      </c>
      <c r="C14" s="13">
        <v>45586</v>
      </c>
      <c r="D14" s="28">
        <v>45587</v>
      </c>
      <c r="E14" s="28">
        <v>45588</v>
      </c>
      <c r="F14" s="28">
        <v>45589</v>
      </c>
      <c r="G14" s="28">
        <v>45590</v>
      </c>
      <c r="H14" s="17">
        <v>45591</v>
      </c>
    </row>
    <row r="15" spans="2:9" ht="40.5" customHeight="1">
      <c r="B15" s="14"/>
      <c r="C15" s="14" t="s">
        <v>26</v>
      </c>
      <c r="D15" s="14" t="s">
        <v>72</v>
      </c>
      <c r="E15" s="14" t="s">
        <v>73</v>
      </c>
      <c r="F15" s="14" t="s">
        <v>75</v>
      </c>
      <c r="G15" s="14" t="s">
        <v>74</v>
      </c>
      <c r="H15" s="14" t="s">
        <v>39</v>
      </c>
    </row>
    <row r="16" spans="2:9" ht="15" customHeight="1">
      <c r="B16" s="17">
        <f t="array" ref="B16:H16">JoursEtSemaines+DATE(AnnéeCalendrier,10,1)-WEEKDAY(DATE(AnnéeCalendrier,10,1),(DébutSemaine="l")+1)+29</f>
        <v>45592</v>
      </c>
      <c r="C16" s="6">
        <v>45593</v>
      </c>
      <c r="D16" s="6">
        <v>45594</v>
      </c>
      <c r="E16" s="6">
        <v>45595</v>
      </c>
      <c r="F16" s="6">
        <v>45596</v>
      </c>
      <c r="G16" s="6">
        <v>45597</v>
      </c>
      <c r="H16" s="6">
        <v>45598</v>
      </c>
    </row>
    <row r="17" spans="2:8" ht="39.75" customHeight="1">
      <c r="B17" s="14" t="s">
        <v>39</v>
      </c>
      <c r="C17" s="4"/>
      <c r="D17" s="4"/>
      <c r="E17" s="4"/>
      <c r="F17" s="4"/>
      <c r="G17" s="4"/>
      <c r="H17" s="4"/>
    </row>
    <row r="18" spans="2:8" ht="15" customHeight="1">
      <c r="B18" s="6">
        <f t="array" ref="B18:H18">JoursEtSemaines+DATE(AnnéeCalendrier,10,1)-WEEKDAY(DATE(AnnéeCalendrier,10,1),(DébutSemaine="l")+1)+36</f>
        <v>45599</v>
      </c>
      <c r="C18" s="6">
        <v>45600</v>
      </c>
      <c r="D18" s="6">
        <v>45601</v>
      </c>
      <c r="E18" s="6">
        <v>45602</v>
      </c>
      <c r="F18" s="6">
        <v>45603</v>
      </c>
      <c r="G18" s="6">
        <v>45604</v>
      </c>
      <c r="H18" s="6">
        <v>45605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5" priority="2">
      <formula>DAY(B8)&gt;8</formula>
    </cfRule>
  </conditionalFormatting>
  <conditionalFormatting sqref="B16:H16 B18:H19 C17:H17">
    <cfRule type="expression" dxfId="4" priority="1">
      <formula>AND(DAY(B16)&gt;=1,DAY(B16)&lt;=15)</formula>
    </cfRule>
  </conditionalFormatting>
  <hyperlinks>
    <hyperlink ref="H4" location="NOVEMBRE!A1" display="NOV" xr:uid="{00000000-0004-0000-0900-000000000000}"/>
    <hyperlink ref="G4" location="SEPTEMBRE!A1" display="SEPT" xr:uid="{00000000-0004-0000-09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 tint="-0.249977111117893"/>
    <pageSetUpPr fitToPage="1"/>
  </sheetPr>
  <dimension ref="B2:I20"/>
  <sheetViews>
    <sheetView showGridLines="0" zoomScale="125" zoomScaleNormal="125" workbookViewId="0">
      <selection activeCell="H14" sqref="H14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6</v>
      </c>
      <c r="H4" s="8" t="s">
        <v>7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5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52</v>
      </c>
      <c r="F7" s="7" t="s">
        <v>49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JoursEtSemaines+DATE(AnnéeCalendrier,11,1)-WEEKDAY(DATE(AnnéeCalendrier,11,1),(DébutSemaine="l")+1)+1</f>
        <v>45592</v>
      </c>
      <c r="C8" s="6">
        <v>45593</v>
      </c>
      <c r="D8" s="6">
        <v>45594</v>
      </c>
      <c r="E8" s="6">
        <v>45595</v>
      </c>
      <c r="F8" s="6">
        <v>45596</v>
      </c>
      <c r="G8" s="6">
        <v>45597</v>
      </c>
      <c r="H8" s="6">
        <v>45598</v>
      </c>
    </row>
    <row r="9" spans="2:9" ht="39.75" customHeight="1">
      <c r="B9" s="4"/>
      <c r="C9" s="4"/>
      <c r="D9" s="4"/>
      <c r="F9" s="4"/>
      <c r="G9" s="4"/>
      <c r="H9" s="4"/>
    </row>
    <row r="10" spans="2:9" ht="15" customHeight="1">
      <c r="B10" s="6">
        <f t="array" ref="B10:H10">JoursEtSemaines+DATE(AnnéeCalendrier,11,1)-WEEKDAY(DATE(AnnéeCalendrier,11,1),(DébutSemaine="l")+1)+8</f>
        <v>45599</v>
      </c>
      <c r="C10" s="6">
        <v>45600</v>
      </c>
      <c r="D10" s="6">
        <v>45601</v>
      </c>
      <c r="E10" s="6">
        <v>45602</v>
      </c>
      <c r="F10" s="6">
        <v>45603</v>
      </c>
      <c r="G10" s="19">
        <v>45604</v>
      </c>
      <c r="H10" s="15">
        <v>45605</v>
      </c>
    </row>
    <row r="11" spans="2:9" ht="39.75" customHeight="1">
      <c r="B11" s="4"/>
      <c r="C11" s="4"/>
      <c r="D11" s="4"/>
      <c r="E11" s="4"/>
      <c r="F11" s="4"/>
      <c r="G11" s="14"/>
      <c r="H11" s="12" t="s">
        <v>38</v>
      </c>
    </row>
    <row r="12" spans="2:9" ht="15" customHeight="1">
      <c r="B12" s="6">
        <f t="array" ref="B12:H12">JoursEtSemaines+DATE(AnnéeCalendrier,11,1)-WEEKDAY(DATE(AnnéeCalendrier,11,1),(DébutSemaine="l")+1)+15</f>
        <v>45606</v>
      </c>
      <c r="C12" s="6">
        <v>45607</v>
      </c>
      <c r="D12" s="6">
        <v>45608</v>
      </c>
      <c r="E12" s="6">
        <v>45609</v>
      </c>
      <c r="F12" s="6">
        <v>45610</v>
      </c>
      <c r="G12" s="19">
        <v>45611</v>
      </c>
      <c r="H12" s="28">
        <v>45612</v>
      </c>
    </row>
    <row r="13" spans="2:9" ht="39.75" customHeight="1">
      <c r="B13" s="4"/>
      <c r="C13" s="4"/>
      <c r="D13" s="4"/>
      <c r="E13" s="4"/>
      <c r="F13" s="4"/>
      <c r="G13" s="4"/>
      <c r="H13" s="12" t="s">
        <v>76</v>
      </c>
    </row>
    <row r="14" spans="2:9" ht="15" customHeight="1">
      <c r="B14" s="6">
        <f t="array" ref="B14:H14">JoursEtSemaines+DATE(AnnéeCalendrier,11,1)-WEEKDAY(DATE(AnnéeCalendrier,11,1),(DébutSemaine="l")+1)+22</f>
        <v>45613</v>
      </c>
      <c r="C14" s="6">
        <v>45614</v>
      </c>
      <c r="D14" s="6">
        <v>45615</v>
      </c>
      <c r="E14" s="6">
        <v>45616</v>
      </c>
      <c r="F14" s="6">
        <v>45617</v>
      </c>
      <c r="G14" s="19">
        <v>45618</v>
      </c>
      <c r="H14" s="17">
        <v>45619</v>
      </c>
    </row>
    <row r="15" spans="2:9" ht="40.5" customHeight="1">
      <c r="B15" s="4"/>
      <c r="C15" s="4"/>
      <c r="D15" s="4"/>
      <c r="E15" s="4"/>
      <c r="F15" s="4"/>
      <c r="G15" s="14"/>
      <c r="H15" s="12" t="s">
        <v>53</v>
      </c>
    </row>
    <row r="16" spans="2:9" ht="15" customHeight="1">
      <c r="B16" s="6">
        <f t="array" ref="B16:H16">JoursEtSemaines+DATE(AnnéeCalendrier,11,1)-WEEKDAY(DATE(AnnéeCalendrier,11,1),(DébutSemaine="l")+1)+29</f>
        <v>45620</v>
      </c>
      <c r="C16" s="6">
        <v>45621</v>
      </c>
      <c r="D16" s="6">
        <v>45622</v>
      </c>
      <c r="E16" s="6">
        <v>45623</v>
      </c>
      <c r="F16" s="6">
        <v>45624</v>
      </c>
      <c r="G16" s="29">
        <v>45625</v>
      </c>
      <c r="H16" s="15">
        <v>45626</v>
      </c>
    </row>
    <row r="17" spans="2:8" ht="39.75" customHeight="1">
      <c r="B17" s="4"/>
      <c r="C17" s="4"/>
      <c r="D17" s="4"/>
      <c r="E17" s="4"/>
      <c r="F17" s="4"/>
      <c r="G17" s="14"/>
      <c r="H17" s="12" t="s">
        <v>38</v>
      </c>
    </row>
    <row r="18" spans="2:8" ht="15" customHeight="1">
      <c r="B18" s="6">
        <f t="array" ref="B18:H18">JoursEtSemaines+DATE(AnnéeCalendrier,11,1)-WEEKDAY(DATE(AnnéeCalendrier,11,1),(DébutSemaine="l")+1)+36</f>
        <v>45627</v>
      </c>
      <c r="C18" s="6">
        <v>45628</v>
      </c>
      <c r="D18" s="6">
        <v>45629</v>
      </c>
      <c r="E18" s="6">
        <v>45630</v>
      </c>
      <c r="F18" s="6">
        <v>45631</v>
      </c>
      <c r="G18" s="6">
        <v>45632</v>
      </c>
      <c r="H18" s="6">
        <v>45633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3" priority="2">
      <formula>DAY(B8)&gt;8</formula>
    </cfRule>
  </conditionalFormatting>
  <conditionalFormatting sqref="B16:H19">
    <cfRule type="expression" dxfId="2" priority="1">
      <formula>AND(DAY(B16)&gt;=1,DAY(B16)&lt;=15)</formula>
    </cfRule>
  </conditionalFormatting>
  <hyperlinks>
    <hyperlink ref="H4" location="DÉCEMBRE!A1" display="DÉC" xr:uid="{00000000-0004-0000-0A00-000000000000}"/>
    <hyperlink ref="G4" location="OCTOBRE!A1" display="OCT" xr:uid="{00000000-0004-0000-0A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theme="9" tint="-0.499984740745262"/>
    <pageSetUpPr fitToPage="1"/>
  </sheetPr>
  <dimension ref="B2:I20"/>
  <sheetViews>
    <sheetView showGridLines="0" tabSelected="1" zoomScale="125" zoomScaleNormal="125" workbookViewId="0">
      <selection activeCell="H11" sqref="H11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4</v>
      </c>
      <c r="H4" s="8" t="s">
        <v>9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8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JoursEtSemaines+DATE(AnnéeCalendrier,12,1)-WEEKDAY(DATE(AnnéeCalendrier,12,1),(DébutSemaine="l")+1)+1</f>
        <v>45627</v>
      </c>
      <c r="C8" s="6">
        <v>45628</v>
      </c>
      <c r="D8" s="6">
        <v>45629</v>
      </c>
      <c r="E8" s="6">
        <v>45630</v>
      </c>
      <c r="F8" s="6">
        <v>45631</v>
      </c>
      <c r="G8" s="6">
        <v>45632</v>
      </c>
      <c r="H8" s="6">
        <v>45633</v>
      </c>
    </row>
    <row r="9" spans="2:9" ht="39.75" customHeight="1">
      <c r="B9" s="4"/>
      <c r="C9" s="4"/>
      <c r="D9" s="4"/>
      <c r="F9" s="4"/>
      <c r="G9" s="4"/>
      <c r="H9" s="4"/>
    </row>
    <row r="10" spans="2:9" ht="15" customHeight="1">
      <c r="B10" s="6">
        <f t="array" ref="B10:H10">JoursEtSemaines+DATE(AnnéeCalendrier,12,1)-WEEKDAY(DATE(AnnéeCalendrier,12,1),(DébutSemaine="l")+1)+8</f>
        <v>45634</v>
      </c>
      <c r="C10" s="6">
        <v>45635</v>
      </c>
      <c r="D10" s="6">
        <v>45636</v>
      </c>
      <c r="E10" s="6">
        <v>45637</v>
      </c>
      <c r="F10" s="6">
        <v>45638</v>
      </c>
      <c r="G10" s="6">
        <v>45639</v>
      </c>
      <c r="H10" s="28">
        <v>45640</v>
      </c>
    </row>
    <row r="11" spans="2:9" ht="39.75" customHeight="1">
      <c r="B11" s="4"/>
      <c r="C11" s="4"/>
      <c r="D11" s="4"/>
      <c r="E11" s="4"/>
      <c r="F11" s="4"/>
      <c r="G11" s="4"/>
      <c r="H11" s="12" t="s">
        <v>77</v>
      </c>
    </row>
    <row r="12" spans="2:9" ht="15" customHeight="1">
      <c r="B12" s="6">
        <f t="array" ref="B12:H12">JoursEtSemaines+DATE(AnnéeCalendrier,12,1)-WEEKDAY(DATE(AnnéeCalendrier,12,1),(DébutSemaine="l")+1)+15</f>
        <v>45641</v>
      </c>
      <c r="C12" s="6">
        <v>45642</v>
      </c>
      <c r="D12" s="6">
        <v>45643</v>
      </c>
      <c r="E12" s="6">
        <v>45644</v>
      </c>
      <c r="F12" s="6">
        <v>45645</v>
      </c>
      <c r="G12" s="6">
        <v>45646</v>
      </c>
      <c r="H12" s="6">
        <v>45647</v>
      </c>
    </row>
    <row r="13" spans="2:9" ht="39.75" customHeight="1">
      <c r="B13" s="4"/>
      <c r="C13" s="4"/>
      <c r="D13" s="4"/>
      <c r="E13" s="4"/>
      <c r="F13" s="4"/>
      <c r="G13" s="4"/>
      <c r="H13" s="4"/>
    </row>
    <row r="14" spans="2:9" ht="15" customHeight="1">
      <c r="B14" s="6">
        <f t="array" ref="B14:H14">JoursEtSemaines+DATE(AnnéeCalendrier,12,1)-WEEKDAY(DATE(AnnéeCalendrier,12,1),(DébutSemaine="l")+1)+22</f>
        <v>45648</v>
      </c>
      <c r="C14" s="13">
        <v>45649</v>
      </c>
      <c r="D14" s="13">
        <v>45650</v>
      </c>
      <c r="E14" s="13">
        <v>45651</v>
      </c>
      <c r="F14" s="13">
        <v>45652</v>
      </c>
      <c r="G14" s="13">
        <v>45653</v>
      </c>
      <c r="H14" s="19">
        <v>45654</v>
      </c>
    </row>
    <row r="15" spans="2:9" ht="40.5" customHeight="1">
      <c r="B15" s="4"/>
      <c r="C15" s="4" t="s">
        <v>40</v>
      </c>
      <c r="D15" s="4" t="s">
        <v>40</v>
      </c>
      <c r="E15" s="14" t="s">
        <v>40</v>
      </c>
      <c r="F15" s="4" t="s">
        <v>40</v>
      </c>
      <c r="G15" s="4" t="s">
        <v>40</v>
      </c>
      <c r="H15" s="4"/>
    </row>
    <row r="16" spans="2:9" ht="15" customHeight="1">
      <c r="B16" s="19">
        <f t="array" ref="B16:H16">JoursEtSemaines+DATE(AnnéeCalendrier,12,1)-WEEKDAY(DATE(AnnéeCalendrier,12,1),(DébutSemaine="l")+1)+29</f>
        <v>45655</v>
      </c>
      <c r="C16" s="13">
        <v>45656</v>
      </c>
      <c r="D16" s="13">
        <v>45657</v>
      </c>
      <c r="E16" s="13">
        <v>45658</v>
      </c>
      <c r="F16" s="13">
        <v>45659</v>
      </c>
      <c r="G16" s="13">
        <v>45660</v>
      </c>
      <c r="H16" s="19">
        <v>45661</v>
      </c>
    </row>
    <row r="17" spans="2:8" ht="39.75" customHeight="1">
      <c r="B17" s="12"/>
      <c r="C17" s="4" t="s">
        <v>54</v>
      </c>
      <c r="D17" s="12" t="s">
        <v>40</v>
      </c>
      <c r="E17" s="12" t="s">
        <v>40</v>
      </c>
      <c r="F17" s="4" t="s">
        <v>54</v>
      </c>
      <c r="G17" s="12" t="s">
        <v>40</v>
      </c>
      <c r="H17" s="4"/>
    </row>
    <row r="18" spans="2:8" ht="15" customHeight="1">
      <c r="B18" s="19">
        <f t="array" ref="B18:H18">JoursEtSemaines+DATE(AnnéeCalendrier,12,1)-WEEKDAY(DATE(AnnéeCalendrier,12,1),(DébutSemaine="l")+1)+36</f>
        <v>45662</v>
      </c>
      <c r="C18" s="15">
        <v>45663</v>
      </c>
      <c r="D18" s="19">
        <v>45664</v>
      </c>
      <c r="E18" s="19">
        <v>45665</v>
      </c>
      <c r="F18" s="19">
        <v>45666</v>
      </c>
      <c r="G18" s="6">
        <v>45667</v>
      </c>
      <c r="H18" s="6">
        <v>45668</v>
      </c>
    </row>
    <row r="19" spans="2:8" ht="39.75" customHeight="1">
      <c r="B19" s="3"/>
      <c r="C19" s="30" t="s">
        <v>35</v>
      </c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1" priority="2">
      <formula>DAY(B8)&gt;8</formula>
    </cfRule>
  </conditionalFormatting>
  <conditionalFormatting sqref="B16:H19">
    <cfRule type="expression" dxfId="0" priority="1">
      <formula>AND(DAY(B16)&gt;=1,DAY(B16)&lt;=15)</formula>
    </cfRule>
  </conditionalFormatting>
  <hyperlinks>
    <hyperlink ref="H4" location="JANVIER!A1" display="JAN" xr:uid="{00000000-0004-0000-0B00-000000000000}"/>
    <hyperlink ref="G4" location="NOVEMBRE!A1" display="NOV" xr:uid="{00000000-0004-0000-0B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0" tint="-4.9989318521683403E-2"/>
    <pageSetUpPr fitToPage="1"/>
  </sheetPr>
  <dimension ref="B2:I19"/>
  <sheetViews>
    <sheetView showGridLines="0" zoomScale="125" zoomScaleNormal="125" workbookViewId="0">
      <selection activeCell="G15" sqref="G15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G4" s="11" t="s">
        <v>9</v>
      </c>
      <c r="H4" s="8" t="s">
        <v>11</v>
      </c>
      <c r="I4" s="1"/>
    </row>
    <row r="5" spans="2:9" ht="27.75" customHeight="1">
      <c r="B5" s="36">
        <f>AnnéeCalendrier</f>
        <v>2024</v>
      </c>
      <c r="C5" s="36"/>
      <c r="E5" s="1"/>
      <c r="I5" s="1"/>
    </row>
    <row r="6" spans="2:9" ht="44.25" customHeight="1">
      <c r="B6" s="35" t="s">
        <v>10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JoursEtSemaines+DATE(AnnéeCalendrier,2,1)-WEEKDAY(DATE(AnnéeCalendrier,2,1),(DébutSemaine="l")+1)+1</f>
        <v>45319</v>
      </c>
      <c r="C8" s="6">
        <v>45320</v>
      </c>
      <c r="D8" s="6">
        <v>45321</v>
      </c>
      <c r="E8" s="6">
        <v>45322</v>
      </c>
      <c r="F8" s="6">
        <v>45323</v>
      </c>
      <c r="G8" s="6">
        <v>45324</v>
      </c>
      <c r="H8" s="6">
        <v>45325</v>
      </c>
    </row>
    <row r="9" spans="2:9" ht="39.75" customHeight="1">
      <c r="B9" s="4"/>
      <c r="C9" s="4"/>
      <c r="D9" s="4"/>
      <c r="E9" s="4"/>
      <c r="F9" s="4"/>
      <c r="G9" s="4"/>
      <c r="H9" s="4"/>
    </row>
    <row r="10" spans="2:9" ht="15" customHeight="1">
      <c r="B10" s="25">
        <f t="array" ref="B10:H10">JoursEtSemaines+DATE(AnnéeCalendrier,2,1)-WEEKDAY(DATE(AnnéeCalendrier,2,1),(DébutSemaine="l")+1)+8</f>
        <v>45326</v>
      </c>
      <c r="C10" s="6">
        <v>45327</v>
      </c>
      <c r="D10" s="6">
        <v>45328</v>
      </c>
      <c r="E10" s="6">
        <v>45329</v>
      </c>
      <c r="F10" s="6">
        <v>45330</v>
      </c>
      <c r="G10" s="6">
        <v>45331</v>
      </c>
      <c r="H10" s="6">
        <v>45332</v>
      </c>
    </row>
    <row r="11" spans="2:9" ht="39.75" customHeight="1">
      <c r="B11" s="4"/>
      <c r="C11" s="4"/>
      <c r="D11" s="4"/>
      <c r="E11" s="4"/>
      <c r="F11" s="4"/>
      <c r="G11" s="4"/>
      <c r="H11" s="4"/>
    </row>
    <row r="12" spans="2:9" ht="15" customHeight="1">
      <c r="B12" s="25">
        <f t="array" ref="B12:H12">JoursEtSemaines+DATE(AnnéeCalendrier,2,1)-WEEKDAY(DATE(AnnéeCalendrier,2,1),(DébutSemaine="l")+1)+15</f>
        <v>45333</v>
      </c>
      <c r="C12" s="6">
        <v>45334</v>
      </c>
      <c r="D12" s="6">
        <v>45335</v>
      </c>
      <c r="E12" s="6">
        <v>45336</v>
      </c>
      <c r="F12" s="6">
        <v>45337</v>
      </c>
      <c r="G12" s="19">
        <v>45338</v>
      </c>
      <c r="H12" s="15">
        <v>45339</v>
      </c>
    </row>
    <row r="13" spans="2:9" ht="39.75" customHeight="1">
      <c r="B13" s="4"/>
      <c r="C13" s="4"/>
      <c r="D13" s="4"/>
      <c r="E13" s="4"/>
      <c r="F13" s="4"/>
      <c r="G13" s="12"/>
      <c r="H13" s="12" t="s">
        <v>23</v>
      </c>
    </row>
    <row r="14" spans="2:9" ht="15" customHeight="1">
      <c r="B14" s="26">
        <f t="array" ref="B14:H14">JoursEtSemaines+DATE(AnnéeCalendrier,2,1)-WEEKDAY(DATE(AnnéeCalendrier,2,1),(DébutSemaine="l")+1)+22</f>
        <v>45340</v>
      </c>
      <c r="C14" s="13">
        <v>45341</v>
      </c>
      <c r="D14" s="28">
        <v>45342</v>
      </c>
      <c r="E14" s="28">
        <v>45343</v>
      </c>
      <c r="F14" s="28">
        <v>45344</v>
      </c>
      <c r="G14" s="28">
        <v>45345</v>
      </c>
      <c r="H14" s="6">
        <v>45346</v>
      </c>
    </row>
    <row r="15" spans="2:9" ht="40.5" customHeight="1">
      <c r="B15" s="12"/>
      <c r="C15" s="14" t="s">
        <v>26</v>
      </c>
      <c r="D15" s="14" t="s">
        <v>60</v>
      </c>
      <c r="E15" s="14" t="s">
        <v>61</v>
      </c>
      <c r="F15" s="14" t="s">
        <v>62</v>
      </c>
      <c r="G15" s="14" t="s">
        <v>63</v>
      </c>
      <c r="H15" s="4"/>
    </row>
    <row r="16" spans="2:9" ht="15" customHeight="1">
      <c r="B16" s="25">
        <f t="array" ref="B16:H16">JoursEtSemaines+DATE(AnnéeCalendrier,2,1)-WEEKDAY(DATE(AnnéeCalendrier,2,1),(DébutSemaine="l")+1)+29</f>
        <v>45347</v>
      </c>
      <c r="C16" s="6">
        <v>45348</v>
      </c>
      <c r="D16" s="6">
        <v>45349</v>
      </c>
      <c r="E16" s="6">
        <v>45350</v>
      </c>
      <c r="F16" s="6">
        <v>45351</v>
      </c>
      <c r="G16" s="6">
        <v>45352</v>
      </c>
      <c r="H16" s="6">
        <v>45353</v>
      </c>
    </row>
    <row r="17" spans="2:8" ht="39.75" customHeight="1">
      <c r="B17" s="4"/>
      <c r="C17" s="4"/>
      <c r="D17" s="4"/>
      <c r="E17" s="4"/>
      <c r="F17" s="4"/>
      <c r="G17" s="4"/>
      <c r="H17" s="4"/>
    </row>
    <row r="18" spans="2:8" ht="15" customHeight="1">
      <c r="B18" s="6">
        <f t="array" ref="B18:H18">JoursEtSemaines+DATE(AnnéeCalendrier,2,1)-WEEKDAY(DATE(AnnéeCalendrier,2,1),(DébutSemaine="l")+1)+36</f>
        <v>45354</v>
      </c>
      <c r="C18" s="6">
        <v>45355</v>
      </c>
      <c r="D18" s="6">
        <v>45356</v>
      </c>
      <c r="E18" s="6">
        <v>45357</v>
      </c>
      <c r="F18" s="6">
        <v>45358</v>
      </c>
      <c r="G18" s="6">
        <v>45359</v>
      </c>
      <c r="H18" s="6">
        <v>45360</v>
      </c>
    </row>
    <row r="19" spans="2:8" ht="39.75" customHeight="1">
      <c r="B19" s="3"/>
      <c r="C19" s="3"/>
      <c r="D19" s="3"/>
      <c r="E19" s="3"/>
      <c r="F19" s="3"/>
      <c r="G19" s="3"/>
      <c r="H19" s="4"/>
    </row>
  </sheetData>
  <mergeCells count="2">
    <mergeCell ref="B5:C5"/>
    <mergeCell ref="B6:E6"/>
  </mergeCells>
  <conditionalFormatting sqref="B8:G8">
    <cfRule type="expression" dxfId="21" priority="2">
      <formula>DAY(B8)&gt;8</formula>
    </cfRule>
  </conditionalFormatting>
  <conditionalFormatting sqref="B16:H19">
    <cfRule type="expression" dxfId="20" priority="1">
      <formula>AND(DAY(B16)&gt;=1,DAY(B16)&lt;=15)</formula>
    </cfRule>
  </conditionalFormatting>
  <hyperlinks>
    <hyperlink ref="H4" location="MARS!A1" display="MAR" xr:uid="{00000000-0004-0000-0100-000000000000}"/>
    <hyperlink ref="G4" location="JANVIER!A1" display="JAN" xr:uid="{00000000-0004-0000-01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0" tint="-0.14999847407452621"/>
    <pageSetUpPr fitToPage="1"/>
  </sheetPr>
  <dimension ref="B2:I19"/>
  <sheetViews>
    <sheetView showGridLines="0" zoomScale="125" zoomScaleNormal="125" workbookViewId="0">
      <selection activeCell="H11" sqref="H11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1</v>
      </c>
      <c r="H4" s="8" t="s">
        <v>13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12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JoursEtSemaines+DATE(AnnéeCalendrier,3,1)-WEEKDAY(DATE(AnnéeCalendrier,3,1),(DébutSemaine="l")+1)+1</f>
        <v>45347</v>
      </c>
      <c r="C8" s="6">
        <v>45348</v>
      </c>
      <c r="D8" s="6">
        <v>45349</v>
      </c>
      <c r="E8" s="6">
        <v>45350</v>
      </c>
      <c r="F8" s="6">
        <v>45351</v>
      </c>
      <c r="G8" s="19">
        <v>45352</v>
      </c>
      <c r="H8" s="15">
        <v>45353</v>
      </c>
    </row>
    <row r="9" spans="2:9" ht="39.75" customHeight="1">
      <c r="B9" s="4"/>
      <c r="C9" s="4"/>
      <c r="D9" s="4"/>
      <c r="E9" s="4"/>
      <c r="F9" s="4"/>
      <c r="G9" s="12"/>
      <c r="H9" s="12" t="s">
        <v>24</v>
      </c>
    </row>
    <row r="10" spans="2:9" ht="15" customHeight="1">
      <c r="B10" s="6">
        <f t="array" ref="B10:H10">JoursEtSemaines+DATE(AnnéeCalendrier,3,1)-WEEKDAY(DATE(AnnéeCalendrier,3,1),(DébutSemaine="l")+1)+8</f>
        <v>45354</v>
      </c>
      <c r="C10" s="6">
        <v>45355</v>
      </c>
      <c r="D10" s="6">
        <v>45356</v>
      </c>
      <c r="E10" s="6">
        <v>45357</v>
      </c>
      <c r="F10" s="6">
        <v>45358</v>
      </c>
      <c r="G10" s="6">
        <v>45359</v>
      </c>
      <c r="H10" s="28">
        <v>45360</v>
      </c>
    </row>
    <row r="11" spans="2:9" ht="39.75" customHeight="1">
      <c r="B11" s="4"/>
      <c r="C11" s="4"/>
      <c r="D11" s="4"/>
      <c r="E11" s="4"/>
      <c r="F11" s="4"/>
      <c r="G11" s="4"/>
      <c r="H11" s="22" t="s">
        <v>64</v>
      </c>
    </row>
    <row r="12" spans="2:9" ht="15" customHeight="1">
      <c r="B12" s="6">
        <f t="array" ref="B12:H12">JoursEtSemaines+DATE(AnnéeCalendrier,3,1)-WEEKDAY(DATE(AnnéeCalendrier,3,1),(DébutSemaine="l")+1)+15</f>
        <v>45361</v>
      </c>
      <c r="C12" s="6">
        <v>45362</v>
      </c>
      <c r="D12" s="6">
        <v>45363</v>
      </c>
      <c r="E12" s="6">
        <v>45364</v>
      </c>
      <c r="F12" s="6">
        <v>45365</v>
      </c>
      <c r="G12" s="6">
        <v>45366</v>
      </c>
      <c r="H12" s="19">
        <v>45367</v>
      </c>
    </row>
    <row r="13" spans="2:9" ht="39.75" customHeight="1">
      <c r="B13" s="4"/>
      <c r="C13" s="4"/>
      <c r="D13" s="4"/>
      <c r="E13" s="4"/>
      <c r="F13" s="4"/>
      <c r="G13" s="4"/>
      <c r="H13" s="12"/>
    </row>
    <row r="14" spans="2:9" ht="15" customHeight="1">
      <c r="B14" s="16">
        <f t="array" ref="B14:H14">JoursEtSemaines+DATE(AnnéeCalendrier,3,1)-WEEKDAY(DATE(AnnéeCalendrier,3,1),(DébutSemaine="l")+1)+22</f>
        <v>45368</v>
      </c>
      <c r="C14" s="6">
        <v>45369</v>
      </c>
      <c r="D14" s="6">
        <v>45370</v>
      </c>
      <c r="E14" s="6">
        <v>45371</v>
      </c>
      <c r="F14" s="6">
        <v>45372</v>
      </c>
      <c r="G14" s="19">
        <v>45373</v>
      </c>
      <c r="H14" s="17">
        <v>45374</v>
      </c>
    </row>
    <row r="15" spans="2:9" ht="40.5" customHeight="1">
      <c r="B15" s="12" t="s">
        <v>59</v>
      </c>
      <c r="C15" s="4"/>
      <c r="D15" s="4"/>
      <c r="E15" s="4"/>
      <c r="F15" s="4"/>
      <c r="G15" s="14"/>
      <c r="H15" s="14" t="s">
        <v>25</v>
      </c>
    </row>
    <row r="16" spans="2:9" ht="15" customHeight="1">
      <c r="B16" s="17">
        <f t="array" ref="B16:H16">JoursEtSemaines+DATE(AnnéeCalendrier,3,1)-WEEKDAY(DATE(AnnéeCalendrier,3,1),(DébutSemaine="l")+1)+29</f>
        <v>45375</v>
      </c>
      <c r="C16" s="6">
        <v>45376</v>
      </c>
      <c r="D16" s="6">
        <v>45377</v>
      </c>
      <c r="E16" s="6">
        <v>45378</v>
      </c>
      <c r="F16" s="19">
        <v>45379</v>
      </c>
      <c r="G16" s="13">
        <v>45380</v>
      </c>
      <c r="H16" s="6">
        <v>45381</v>
      </c>
    </row>
    <row r="17" spans="2:8" ht="39.75" customHeight="1">
      <c r="B17" s="14" t="s">
        <v>25</v>
      </c>
      <c r="C17" s="4"/>
      <c r="D17" s="4"/>
      <c r="E17" s="4"/>
      <c r="F17" s="4"/>
      <c r="G17" s="4" t="s">
        <v>26</v>
      </c>
      <c r="H17" s="4"/>
    </row>
    <row r="18" spans="2:8" ht="15" customHeight="1">
      <c r="B18" s="6">
        <f t="array" ref="B18:H18">JoursEtSemaines+DATE(AnnéeCalendrier,3,1)-WEEKDAY(DATE(AnnéeCalendrier,3,1),(DébutSemaine="l")+1)+36</f>
        <v>45382</v>
      </c>
      <c r="C18" s="6">
        <v>45383</v>
      </c>
      <c r="D18" s="6">
        <v>45384</v>
      </c>
      <c r="E18" s="6">
        <v>45385</v>
      </c>
      <c r="F18" s="6">
        <v>45386</v>
      </c>
      <c r="G18" s="6">
        <v>45387</v>
      </c>
      <c r="H18" s="6">
        <v>45388</v>
      </c>
    </row>
    <row r="19" spans="2:8" ht="39.75" customHeight="1">
      <c r="B19" s="3"/>
      <c r="C19" s="3"/>
      <c r="D19" s="3"/>
      <c r="E19" s="3"/>
      <c r="F19" s="3"/>
      <c r="G19" s="3"/>
      <c r="H19" s="4"/>
    </row>
  </sheetData>
  <mergeCells count="2">
    <mergeCell ref="B5:C5"/>
    <mergeCell ref="B6:E6"/>
  </mergeCells>
  <conditionalFormatting sqref="B8:G8">
    <cfRule type="expression" dxfId="19" priority="2">
      <formula>DAY(B8)&gt;8</formula>
    </cfRule>
  </conditionalFormatting>
  <conditionalFormatting sqref="B16:H16 B18:H19 C17:H17">
    <cfRule type="expression" dxfId="18" priority="1">
      <formula>AND(DAY(B16)&gt;=1,DAY(B16)&lt;=15)</formula>
    </cfRule>
  </conditionalFormatting>
  <hyperlinks>
    <hyperlink ref="H4" location="AVRIL!A1" display="AVR" xr:uid="{00000000-0004-0000-0200-000000000000}"/>
    <hyperlink ref="G4" location="FÉVRIER!A1" display="FÉV" xr:uid="{00000000-0004-0000-02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0" tint="-0.249977111117893"/>
    <pageSetUpPr fitToPage="1"/>
  </sheetPr>
  <dimension ref="B2:I20"/>
  <sheetViews>
    <sheetView showGridLines="0" zoomScale="125" zoomScaleNormal="125" workbookViewId="0">
      <selection activeCell="E11" sqref="E11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11</v>
      </c>
      <c r="H4" s="8" t="s">
        <v>15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14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</row>
    <row r="8" spans="2:9" ht="16.5" customHeight="1">
      <c r="B8" s="13">
        <f t="array" ref="B8:H8">JoursEtSemaines+DATE(AnnéeCalendrier,4,1)-WEEKDAY(DATE(AnnéeCalendrier,4,1),(DébutSemaine="l")+1)+1</f>
        <v>45382</v>
      </c>
      <c r="C8" s="13">
        <v>45383</v>
      </c>
      <c r="D8" s="28">
        <v>45384</v>
      </c>
      <c r="E8" s="28">
        <v>45385</v>
      </c>
      <c r="F8" s="28">
        <v>45386</v>
      </c>
      <c r="G8" s="13">
        <v>45387</v>
      </c>
      <c r="H8" s="28">
        <v>45388</v>
      </c>
    </row>
    <row r="9" spans="2:9" ht="39.75" customHeight="1">
      <c r="B9" s="14" t="s">
        <v>26</v>
      </c>
      <c r="C9" s="14" t="s">
        <v>26</v>
      </c>
      <c r="D9" s="18" t="s">
        <v>66</v>
      </c>
      <c r="E9" s="14" t="s">
        <v>61</v>
      </c>
      <c r="F9" s="18" t="s">
        <v>67</v>
      </c>
      <c r="G9" s="14" t="s">
        <v>26</v>
      </c>
      <c r="H9" s="12" t="s">
        <v>65</v>
      </c>
    </row>
    <row r="10" spans="2:9" ht="15" customHeight="1">
      <c r="B10" s="13">
        <f t="array" ref="B10:H10">JoursEtSemaines+DATE(AnnéeCalendrier,4,1)-WEEKDAY(DATE(AnnéeCalendrier,4,1),(DébutSemaine="l")+1)+8</f>
        <v>45389</v>
      </c>
      <c r="C10" s="13">
        <v>45390</v>
      </c>
      <c r="D10" s="28">
        <v>45391</v>
      </c>
      <c r="E10" s="28">
        <v>45392</v>
      </c>
      <c r="F10" s="13">
        <v>45393</v>
      </c>
      <c r="G10" s="13">
        <v>45394</v>
      </c>
      <c r="H10" s="31">
        <v>45395</v>
      </c>
    </row>
    <row r="11" spans="2:9" ht="39.75" customHeight="1">
      <c r="B11" s="14" t="s">
        <v>26</v>
      </c>
      <c r="C11" s="14" t="s">
        <v>40</v>
      </c>
      <c r="D11" s="18" t="s">
        <v>66</v>
      </c>
      <c r="E11" s="14" t="s">
        <v>68</v>
      </c>
      <c r="F11" s="14" t="s">
        <v>40</v>
      </c>
      <c r="G11" s="14" t="s">
        <v>26</v>
      </c>
      <c r="H11" s="14" t="s">
        <v>27</v>
      </c>
    </row>
    <row r="12" spans="2:9" ht="15" customHeight="1">
      <c r="B12" s="6">
        <f t="array" ref="B12:H12">JoursEtSemaines+DATE(AnnéeCalendrier,4,1)-WEEKDAY(DATE(AnnéeCalendrier,4,1),(DébutSemaine="l")+1)+15</f>
        <v>45396</v>
      </c>
      <c r="C12" s="6">
        <v>45397</v>
      </c>
      <c r="D12" s="6">
        <v>45398</v>
      </c>
      <c r="E12" s="6">
        <v>45399</v>
      </c>
      <c r="F12" s="6">
        <v>45400</v>
      </c>
      <c r="G12" s="19">
        <v>45401</v>
      </c>
      <c r="H12" s="19">
        <v>45402</v>
      </c>
    </row>
    <row r="13" spans="2:9" ht="39.75" customHeight="1">
      <c r="B13" s="4"/>
      <c r="C13" s="32" t="s">
        <v>35</v>
      </c>
      <c r="D13" s="4"/>
      <c r="E13" s="4"/>
      <c r="F13" s="4"/>
      <c r="G13" s="12"/>
      <c r="H13" s="12"/>
    </row>
    <row r="14" spans="2:9" ht="15" customHeight="1">
      <c r="B14" s="6">
        <f t="array" ref="B14:H14">JoursEtSemaines+DATE(AnnéeCalendrier,4,1)-WEEKDAY(DATE(AnnéeCalendrier,4,1),(DébutSemaine="l")+1)+22</f>
        <v>45403</v>
      </c>
      <c r="C14" s="6">
        <v>45404</v>
      </c>
      <c r="D14" s="6">
        <v>45405</v>
      </c>
      <c r="E14" s="6">
        <v>45406</v>
      </c>
      <c r="F14" s="6">
        <v>45407</v>
      </c>
      <c r="G14" s="19">
        <v>45408</v>
      </c>
      <c r="H14" s="15">
        <v>45409</v>
      </c>
    </row>
    <row r="15" spans="2:9" ht="40.5" customHeight="1">
      <c r="B15" s="4"/>
      <c r="C15" s="4"/>
      <c r="D15" s="4"/>
      <c r="E15" s="4"/>
      <c r="F15" s="4"/>
      <c r="G15" s="14"/>
      <c r="H15" s="14" t="s">
        <v>23</v>
      </c>
    </row>
    <row r="16" spans="2:9" ht="15" customHeight="1">
      <c r="B16" s="6">
        <f t="array" ref="B16:H16">JoursEtSemaines+DATE(AnnéeCalendrier,4,1)-WEEKDAY(DATE(AnnéeCalendrier,4,1),(DébutSemaine="l")+1)+29</f>
        <v>45410</v>
      </c>
      <c r="C16" s="6">
        <v>45411</v>
      </c>
      <c r="D16" s="6">
        <v>45412</v>
      </c>
      <c r="E16" s="6">
        <v>45413</v>
      </c>
      <c r="F16" s="6">
        <v>45414</v>
      </c>
      <c r="G16" s="6">
        <v>45415</v>
      </c>
      <c r="H16" s="6">
        <v>45416</v>
      </c>
    </row>
    <row r="17" spans="2:8" ht="39.75" customHeight="1">
      <c r="B17" s="4"/>
      <c r="C17" s="4"/>
      <c r="D17" s="4"/>
      <c r="E17" s="4"/>
      <c r="F17" s="4"/>
      <c r="G17" s="4"/>
      <c r="H17" s="4"/>
    </row>
    <row r="18" spans="2:8" ht="15" customHeight="1">
      <c r="B18" s="6">
        <f t="array" ref="B18:H18">JoursEtSemaines+DATE(AnnéeCalendrier,4,1)-WEEKDAY(DATE(AnnéeCalendrier,4,1),(DébutSemaine="l")+1)+36</f>
        <v>45417</v>
      </c>
      <c r="C18" s="6">
        <v>45418</v>
      </c>
      <c r="D18" s="6">
        <v>45419</v>
      </c>
      <c r="E18" s="6">
        <v>45420</v>
      </c>
      <c r="F18" s="6">
        <v>45421</v>
      </c>
      <c r="G18" s="6">
        <v>45422</v>
      </c>
      <c r="H18" s="6">
        <v>45423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17" priority="2">
      <formula>DAY(B8)&gt;8</formula>
    </cfRule>
  </conditionalFormatting>
  <conditionalFormatting sqref="B16:H19">
    <cfRule type="expression" dxfId="16" priority="1">
      <formula>AND(DAY(B16)&gt;=1,DAY(B16)&lt;=15)</formula>
    </cfRule>
  </conditionalFormatting>
  <hyperlinks>
    <hyperlink ref="H4" location="MAI!A1" display="MAI" xr:uid="{00000000-0004-0000-0300-000000000000}"/>
    <hyperlink ref="G4" location="MARS!A1" display="MAR" xr:uid="{00000000-0004-0000-03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0" tint="-0.34998626667073579"/>
    <pageSetUpPr fitToPage="1"/>
  </sheetPr>
  <dimension ref="B2:I20"/>
  <sheetViews>
    <sheetView showGridLines="0" zoomScale="125" zoomScaleNormal="125" workbookViewId="0">
      <selection activeCell="H9" sqref="H9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G4" s="11" t="s">
        <v>13</v>
      </c>
      <c r="H4" s="8" t="s">
        <v>16</v>
      </c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15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JoursEtSemaines+DATE(AnnéeCalendrier,5,1)-WEEKDAY(DATE(AnnéeCalendrier,5,1),(DébutSemaine="l")+1)+1</f>
        <v>45410</v>
      </c>
      <c r="C8" s="6">
        <v>45411</v>
      </c>
      <c r="D8" s="19">
        <v>45412</v>
      </c>
      <c r="E8" s="13">
        <v>45413</v>
      </c>
      <c r="F8" s="6">
        <v>45414</v>
      </c>
      <c r="G8" s="6">
        <v>45415</v>
      </c>
      <c r="H8" s="28">
        <v>45416</v>
      </c>
    </row>
    <row r="9" spans="2:9" ht="39.75" customHeight="1">
      <c r="B9" s="4"/>
      <c r="C9" s="4"/>
      <c r="D9" s="14"/>
      <c r="E9" s="14" t="s">
        <v>58</v>
      </c>
      <c r="F9" s="4"/>
      <c r="G9" s="4"/>
      <c r="H9" s="33" t="s">
        <v>65</v>
      </c>
    </row>
    <row r="10" spans="2:9" ht="15" customHeight="1">
      <c r="B10" s="6">
        <f t="array" ref="B10:H10">JoursEtSemaines+DATE(AnnéeCalendrier,5,1)-WEEKDAY(DATE(AnnéeCalendrier,5,1),(DébutSemaine="l")+1)+8</f>
        <v>45417</v>
      </c>
      <c r="C10" s="6">
        <v>45418</v>
      </c>
      <c r="D10" s="6">
        <v>45419</v>
      </c>
      <c r="E10" s="19">
        <v>45420</v>
      </c>
      <c r="F10" s="13">
        <v>45421</v>
      </c>
      <c r="G10" s="6">
        <v>45422</v>
      </c>
      <c r="H10" s="6">
        <v>45423</v>
      </c>
    </row>
    <row r="11" spans="2:9" ht="39.75" customHeight="1">
      <c r="B11" s="4"/>
      <c r="C11" s="4"/>
      <c r="D11" s="4"/>
      <c r="E11" s="14"/>
      <c r="F11" s="14" t="s">
        <v>30</v>
      </c>
      <c r="G11" s="4"/>
      <c r="H11" s="4"/>
    </row>
    <row r="12" spans="2:9" ht="15" customHeight="1">
      <c r="B12" s="6">
        <f t="array" ref="B12:H12">JoursEtSemaines+DATE(AnnéeCalendrier,5,1)-WEEKDAY(DATE(AnnéeCalendrier,5,1),(DébutSemaine="l")+1)+15</f>
        <v>45424</v>
      </c>
      <c r="C12" s="6">
        <v>45425</v>
      </c>
      <c r="D12" s="6">
        <v>45426</v>
      </c>
      <c r="E12" s="6">
        <v>45427</v>
      </c>
      <c r="F12" s="6">
        <v>45428</v>
      </c>
      <c r="G12" s="6">
        <v>45429</v>
      </c>
      <c r="H12" s="6">
        <v>45430</v>
      </c>
    </row>
    <row r="13" spans="2:9" ht="39.75" customHeight="1">
      <c r="B13" s="4"/>
      <c r="C13" s="4"/>
      <c r="D13" s="4"/>
      <c r="E13" s="4"/>
      <c r="F13" s="4"/>
      <c r="G13" s="4"/>
      <c r="H13" s="4"/>
    </row>
    <row r="14" spans="2:9" ht="15" customHeight="1">
      <c r="B14" s="19">
        <f t="array" ref="B14:H14">JoursEtSemaines+DATE(AnnéeCalendrier,5,1)-WEEKDAY(DATE(AnnéeCalendrier,5,1),(DébutSemaine="l")+1)+22</f>
        <v>45431</v>
      </c>
      <c r="C14" s="13">
        <v>45432</v>
      </c>
      <c r="D14" s="6">
        <v>45433</v>
      </c>
      <c r="E14" s="6">
        <v>45434</v>
      </c>
      <c r="F14" s="6">
        <v>45435</v>
      </c>
      <c r="G14" s="19">
        <v>45436</v>
      </c>
      <c r="H14" s="15">
        <v>45437</v>
      </c>
    </row>
    <row r="15" spans="2:9" ht="40.5" customHeight="1">
      <c r="B15" s="14"/>
      <c r="C15" s="14" t="s">
        <v>31</v>
      </c>
      <c r="D15" s="4"/>
      <c r="E15" s="4"/>
      <c r="F15" s="4"/>
      <c r="G15" s="14"/>
      <c r="H15" s="14" t="s">
        <v>28</v>
      </c>
    </row>
    <row r="16" spans="2:9" ht="15" customHeight="1">
      <c r="B16" s="17">
        <f t="array" ref="B16:H16">JoursEtSemaines+DATE(AnnéeCalendrier,5,1)-WEEKDAY(DATE(AnnéeCalendrier,5,1),(DébutSemaine="l")+1)+29</f>
        <v>45438</v>
      </c>
      <c r="C16" s="6">
        <v>45439</v>
      </c>
      <c r="D16" s="6">
        <v>45440</v>
      </c>
      <c r="E16" s="6">
        <v>45441</v>
      </c>
      <c r="F16" s="6">
        <v>45442</v>
      </c>
      <c r="G16" s="19">
        <v>45443</v>
      </c>
      <c r="H16" s="6">
        <v>45444</v>
      </c>
    </row>
    <row r="17" spans="2:8" ht="39.75" customHeight="1">
      <c r="B17" s="14" t="s">
        <v>29</v>
      </c>
      <c r="C17" s="4"/>
      <c r="D17" s="4"/>
      <c r="E17" s="4"/>
      <c r="F17" s="4"/>
      <c r="G17" s="12"/>
      <c r="H17" s="4"/>
    </row>
    <row r="18" spans="2:8" ht="15" customHeight="1">
      <c r="B18" s="6">
        <f t="array" ref="B18:H18">JoursEtSemaines+DATE(AnnéeCalendrier,5,1)-WEEKDAY(DATE(AnnéeCalendrier,5,1),(DébutSemaine="l")+1)+36</f>
        <v>45445</v>
      </c>
      <c r="C18" s="6">
        <v>45446</v>
      </c>
      <c r="D18" s="6">
        <v>45447</v>
      </c>
      <c r="E18" s="6">
        <v>45448</v>
      </c>
      <c r="F18" s="6">
        <v>45449</v>
      </c>
      <c r="G18" s="6">
        <v>45450</v>
      </c>
      <c r="H18" s="6">
        <v>45451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15" priority="2">
      <formula>DAY(B8)&gt;8</formula>
    </cfRule>
  </conditionalFormatting>
  <conditionalFormatting sqref="B16:H16 B18:H19 C17:H17">
    <cfRule type="expression" dxfId="14" priority="1">
      <formula>AND(DAY(B16)&gt;=1,DAY(B16)&lt;=15)</formula>
    </cfRule>
  </conditionalFormatting>
  <hyperlinks>
    <hyperlink ref="H4" location="JUIN!A1" display="JUIN" xr:uid="{00000000-0004-0000-0400-000000000000}"/>
    <hyperlink ref="G4" location="AVRIL!A1" display="AVR" xr:uid="{00000000-0004-0000-04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0" tint="-0.499984740745262"/>
    <pageSetUpPr fitToPage="1"/>
  </sheetPr>
  <dimension ref="B2:I20"/>
  <sheetViews>
    <sheetView showGridLines="0" zoomScale="125" zoomScaleNormal="125" workbookViewId="0">
      <selection activeCell="H9" sqref="H9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15</v>
      </c>
      <c r="H4" s="8" t="s">
        <v>17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16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49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JoursEtSemaines+DATE(AnnéeCalendrier,6,1)-WEEKDAY(DATE(AnnéeCalendrier,6,1),(DébutSemaine="l")+1)+1</f>
        <v>45438</v>
      </c>
      <c r="C8" s="6">
        <v>45439</v>
      </c>
      <c r="D8" s="6">
        <v>45440</v>
      </c>
      <c r="E8" s="6">
        <v>45441</v>
      </c>
      <c r="F8" s="6">
        <v>45442</v>
      </c>
      <c r="G8" s="6">
        <v>45443</v>
      </c>
      <c r="H8" s="28">
        <v>45444</v>
      </c>
    </row>
    <row r="9" spans="2:9" ht="39.75" customHeight="1">
      <c r="B9" s="4"/>
      <c r="C9" s="4"/>
      <c r="D9" s="4"/>
      <c r="F9" s="4"/>
      <c r="G9" s="4"/>
      <c r="H9" s="12" t="s">
        <v>69</v>
      </c>
    </row>
    <row r="10" spans="2:9" ht="15" customHeight="1">
      <c r="B10" s="6">
        <f t="array" ref="B10:H10">JoursEtSemaines+DATE(AnnéeCalendrier,6,1)-WEEKDAY(DATE(AnnéeCalendrier,6,1),(DébutSemaine="l")+1)+8</f>
        <v>45445</v>
      </c>
      <c r="C10" s="6">
        <v>45446</v>
      </c>
      <c r="D10" s="6">
        <v>45447</v>
      </c>
      <c r="E10" s="6">
        <v>45448</v>
      </c>
      <c r="F10" s="6">
        <v>45449</v>
      </c>
      <c r="G10" s="19">
        <v>45450</v>
      </c>
      <c r="H10" s="15">
        <v>45451</v>
      </c>
    </row>
    <row r="11" spans="2:9" ht="39.75" customHeight="1">
      <c r="B11" s="4"/>
      <c r="C11" s="4"/>
      <c r="D11" s="4"/>
      <c r="E11" s="4"/>
      <c r="F11" s="4"/>
      <c r="G11" s="14"/>
      <c r="H11" s="14" t="s">
        <v>23</v>
      </c>
    </row>
    <row r="12" spans="2:9" ht="15" customHeight="1">
      <c r="B12" s="6">
        <f t="array" ref="B12:H12">JoursEtSemaines+DATE(AnnéeCalendrier,6,1)-WEEKDAY(DATE(AnnéeCalendrier,6,1),(DébutSemaine="l")+1)+15</f>
        <v>45452</v>
      </c>
      <c r="C12" s="6">
        <v>45453</v>
      </c>
      <c r="D12" s="6">
        <v>45454</v>
      </c>
      <c r="E12" s="6">
        <v>45455</v>
      </c>
      <c r="F12" s="6">
        <v>45456</v>
      </c>
      <c r="G12" s="19">
        <v>45457</v>
      </c>
      <c r="H12" s="17">
        <v>45458</v>
      </c>
    </row>
    <row r="13" spans="2:9" ht="39.75" customHeight="1">
      <c r="B13" s="4"/>
      <c r="C13" s="4"/>
      <c r="D13" s="4"/>
      <c r="E13" s="4"/>
      <c r="F13" s="4"/>
      <c r="G13" s="14"/>
      <c r="H13" s="14" t="s">
        <v>32</v>
      </c>
    </row>
    <row r="14" spans="2:9" ht="15" customHeight="1">
      <c r="B14" s="17">
        <f t="array" ref="B14:H14">JoursEtSemaines+DATE(AnnéeCalendrier,6,1)-WEEKDAY(DATE(AnnéeCalendrier,6,1),(DébutSemaine="l")+1)+22</f>
        <v>45459</v>
      </c>
      <c r="C14" s="6">
        <v>45460</v>
      </c>
      <c r="D14" s="6">
        <v>45461</v>
      </c>
      <c r="E14" s="6">
        <v>45462</v>
      </c>
      <c r="F14" s="6">
        <v>45463</v>
      </c>
      <c r="G14" s="6">
        <v>45464</v>
      </c>
      <c r="H14" s="6">
        <v>45465</v>
      </c>
    </row>
    <row r="15" spans="2:9" ht="40.5" customHeight="1">
      <c r="B15" s="14" t="s">
        <v>32</v>
      </c>
      <c r="C15" s="4"/>
      <c r="D15" s="4"/>
      <c r="E15" s="4"/>
      <c r="F15" s="4"/>
      <c r="G15" s="4"/>
      <c r="H15" s="4"/>
    </row>
    <row r="16" spans="2:9" ht="15" customHeight="1">
      <c r="B16" s="6">
        <f t="array" ref="B16:H16">JoursEtSemaines+DATE(AnnéeCalendrier,6,1)-WEEKDAY(DATE(AnnéeCalendrier,6,1),(DébutSemaine="l")+1)+29</f>
        <v>45466</v>
      </c>
      <c r="C16" s="6">
        <v>45467</v>
      </c>
      <c r="D16" s="19">
        <v>45468</v>
      </c>
      <c r="E16" s="13">
        <v>45469</v>
      </c>
      <c r="F16" s="6">
        <v>45470</v>
      </c>
      <c r="G16" s="6">
        <v>45471</v>
      </c>
      <c r="H16" s="6">
        <v>45472</v>
      </c>
    </row>
    <row r="17" spans="2:8" ht="39.75" customHeight="1">
      <c r="B17" s="4"/>
      <c r="C17" s="4"/>
      <c r="D17" s="14"/>
      <c r="E17" s="14" t="s">
        <v>33</v>
      </c>
      <c r="F17" s="4"/>
      <c r="G17" s="4"/>
      <c r="H17" s="4"/>
    </row>
    <row r="18" spans="2:8" ht="15" customHeight="1">
      <c r="B18" s="6">
        <f t="array" ref="B18:H18">JoursEtSemaines+DATE(AnnéeCalendrier,6,1)-WEEKDAY(DATE(AnnéeCalendrier,6,1),(DébutSemaine="l")+1)+36</f>
        <v>45473</v>
      </c>
      <c r="C18" s="6">
        <v>45474</v>
      </c>
      <c r="D18" s="6">
        <v>45475</v>
      </c>
      <c r="E18" s="6">
        <v>45476</v>
      </c>
      <c r="F18" s="6">
        <v>45477</v>
      </c>
      <c r="G18" s="6">
        <v>45478</v>
      </c>
      <c r="H18" s="6">
        <v>45479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13" priority="2">
      <formula>DAY(B8)&gt;8</formula>
    </cfRule>
  </conditionalFormatting>
  <conditionalFormatting sqref="B16:H19">
    <cfRule type="expression" dxfId="12" priority="1">
      <formula>AND(DAY(B16)&gt;=1,DAY(B16)&lt;=15)</formula>
    </cfRule>
  </conditionalFormatting>
  <hyperlinks>
    <hyperlink ref="H4" location="JUILLET!A1" display="JUIL" xr:uid="{00000000-0004-0000-0500-000000000000}"/>
    <hyperlink ref="G4" location="MAI!A1" display="MAI" xr:uid="{00000000-0004-0000-05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-0.499984740745262"/>
    <pageSetUpPr fitToPage="1"/>
  </sheetPr>
  <dimension ref="B2:I20"/>
  <sheetViews>
    <sheetView showGridLines="0" zoomScale="125" zoomScaleNormal="125" workbookViewId="0">
      <selection activeCell="F11" sqref="F11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16</v>
      </c>
      <c r="H4" s="8" t="s">
        <v>21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18</v>
      </c>
      <c r="C6" s="35"/>
      <c r="D6" s="35"/>
      <c r="E6" s="35"/>
      <c r="F6" s="5"/>
    </row>
    <row r="7" spans="2:9" ht="18.75" customHeight="1">
      <c r="B7" s="2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</row>
    <row r="8" spans="2:9" ht="16.5" customHeight="1">
      <c r="B8" s="19">
        <f t="array" ref="B8:H8">JoursEtSemaines+DATE(AnnéeCalendrier,7,1)-WEEKDAY(DATE(AnnéeCalendrier,7,1),(DébutSemaine="l")+1)+1</f>
        <v>45473</v>
      </c>
      <c r="C8" s="19">
        <v>45474</v>
      </c>
      <c r="D8" s="19">
        <v>45475</v>
      </c>
      <c r="E8" s="19">
        <v>45476</v>
      </c>
      <c r="F8" s="19">
        <v>45477</v>
      </c>
      <c r="G8" s="6">
        <v>45478</v>
      </c>
      <c r="H8" s="6">
        <v>45479</v>
      </c>
    </row>
    <row r="9" spans="2:9" ht="39.75" customHeight="1">
      <c r="B9" s="20"/>
      <c r="C9" s="20"/>
      <c r="D9" s="20"/>
      <c r="E9" s="21"/>
      <c r="F9" s="21"/>
      <c r="G9" s="4"/>
      <c r="H9" s="4"/>
    </row>
    <row r="10" spans="2:9" ht="15" customHeight="1">
      <c r="B10" s="19">
        <f t="array" ref="B10:H10">JoursEtSemaines+DATE(AnnéeCalendrier,7,1)-WEEKDAY(DATE(AnnéeCalendrier,7,1),(DébutSemaine="l")+1)+8</f>
        <v>45480</v>
      </c>
      <c r="C10" s="28">
        <v>45481</v>
      </c>
      <c r="D10" s="28">
        <v>45482</v>
      </c>
      <c r="E10" s="28">
        <v>45483</v>
      </c>
      <c r="F10" s="28">
        <v>45484</v>
      </c>
      <c r="G10" s="15">
        <v>45485</v>
      </c>
      <c r="H10" s="6">
        <v>45486</v>
      </c>
    </row>
    <row r="11" spans="2:9" ht="39.75" customHeight="1">
      <c r="B11" s="22"/>
      <c r="C11" s="22" t="s">
        <v>70</v>
      </c>
      <c r="D11" s="22" t="s">
        <v>70</v>
      </c>
      <c r="E11" s="22" t="s">
        <v>70</v>
      </c>
      <c r="F11" s="22" t="s">
        <v>70</v>
      </c>
      <c r="G11" s="22" t="s">
        <v>34</v>
      </c>
      <c r="H11" s="4"/>
    </row>
    <row r="12" spans="2:9" ht="15" customHeight="1">
      <c r="B12" s="6">
        <f t="array" ref="B12:H12">JoursEtSemaines+DATE(AnnéeCalendrier,7,1)-WEEKDAY(DATE(AnnéeCalendrier,7,1),(DébutSemaine="l")+1)+15</f>
        <v>45487</v>
      </c>
      <c r="C12" s="6">
        <v>45488</v>
      </c>
      <c r="D12" s="6">
        <v>45489</v>
      </c>
      <c r="E12" s="6">
        <v>45490</v>
      </c>
      <c r="F12" s="6">
        <v>45491</v>
      </c>
      <c r="G12" s="6">
        <v>45492</v>
      </c>
      <c r="H12" s="6">
        <v>45493</v>
      </c>
    </row>
    <row r="13" spans="2:9" ht="39.75" customHeight="1">
      <c r="B13" s="4"/>
      <c r="C13" s="4"/>
      <c r="D13" s="4"/>
      <c r="E13" s="4"/>
      <c r="F13" s="4"/>
      <c r="G13" s="4"/>
      <c r="H13" s="4"/>
    </row>
    <row r="14" spans="2:9" ht="15" customHeight="1">
      <c r="B14" s="6">
        <f t="array" ref="B14:H14">JoursEtSemaines+DATE(AnnéeCalendrier,7,1)-WEEKDAY(DATE(AnnéeCalendrier,7,1),(DébutSemaine="l")+1)+22</f>
        <v>45494</v>
      </c>
      <c r="C14" s="6">
        <v>45495</v>
      </c>
      <c r="D14" s="6">
        <v>45496</v>
      </c>
      <c r="E14" s="6">
        <v>45497</v>
      </c>
      <c r="F14" s="6">
        <v>45498</v>
      </c>
      <c r="G14" s="6">
        <v>45499</v>
      </c>
      <c r="H14" s="6">
        <v>45500</v>
      </c>
    </row>
    <row r="15" spans="2:9" ht="40.5" customHeight="1">
      <c r="B15" s="4"/>
      <c r="C15" s="4"/>
      <c r="D15" s="4"/>
      <c r="E15" s="4"/>
      <c r="F15" s="4"/>
      <c r="G15" s="4"/>
      <c r="H15" s="4"/>
    </row>
    <row r="16" spans="2:9" ht="15" customHeight="1">
      <c r="B16" s="6">
        <f t="array" ref="B16:H16">JoursEtSemaines+DATE(AnnéeCalendrier,7,1)-WEEKDAY(DATE(AnnéeCalendrier,7,1),(DébutSemaine="l")+1)+29</f>
        <v>45501</v>
      </c>
      <c r="C16" s="6">
        <v>45502</v>
      </c>
      <c r="D16" s="6">
        <v>45503</v>
      </c>
      <c r="E16" s="6">
        <v>45504</v>
      </c>
      <c r="F16" s="6">
        <v>45505</v>
      </c>
      <c r="G16" s="6">
        <v>45506</v>
      </c>
      <c r="H16" s="6">
        <v>45507</v>
      </c>
    </row>
    <row r="17" spans="2:8" ht="39.75" customHeight="1">
      <c r="B17" s="4"/>
      <c r="C17" s="4"/>
      <c r="D17" s="4"/>
      <c r="E17" s="4"/>
      <c r="F17" s="4"/>
      <c r="G17" s="4"/>
      <c r="H17" s="4"/>
    </row>
    <row r="18" spans="2:8" ht="15" customHeight="1">
      <c r="B18" s="6">
        <f t="array" ref="B18:H18">JoursEtSemaines+DATE(AnnéeCalendrier,7,1)-WEEKDAY(DATE(AnnéeCalendrier,7,1),(DébutSemaine="l")+1)+36</f>
        <v>45508</v>
      </c>
      <c r="C18" s="6">
        <v>45509</v>
      </c>
      <c r="D18" s="6">
        <v>45510</v>
      </c>
      <c r="E18" s="6">
        <v>45511</v>
      </c>
      <c r="F18" s="6">
        <v>45512</v>
      </c>
      <c r="G18" s="6">
        <v>45513</v>
      </c>
      <c r="H18" s="6">
        <v>45514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11" priority="2">
      <formula>DAY(B8)&gt;8</formula>
    </cfRule>
  </conditionalFormatting>
  <conditionalFormatting sqref="B16:H19">
    <cfRule type="expression" dxfId="10" priority="1">
      <formula>AND(DAY(B16)&gt;=1,DAY(B16)&lt;=15)</formula>
    </cfRule>
  </conditionalFormatting>
  <hyperlinks>
    <hyperlink ref="H4" location="AOÛT!A1" display="AOÛ" xr:uid="{00000000-0004-0000-0600-000000000000}"/>
    <hyperlink ref="G4" location="JUIN!A1" display="JUIN" xr:uid="{00000000-0004-0000-06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4" tint="-0.249977111117893"/>
    <pageSetUpPr fitToPage="1"/>
  </sheetPr>
  <dimension ref="B2:I20"/>
  <sheetViews>
    <sheetView showGridLines="0" zoomScale="125" zoomScaleNormal="125" workbookViewId="0">
      <selection activeCell="B17" sqref="B17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17</v>
      </c>
      <c r="H4" s="8" t="s">
        <v>3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19</v>
      </c>
      <c r="C6" s="35"/>
      <c r="D6" s="35"/>
      <c r="E6" s="35"/>
      <c r="F6" s="5"/>
    </row>
    <row r="7" spans="2:9" ht="18.75" customHeight="1">
      <c r="B7" s="7" t="s">
        <v>43</v>
      </c>
      <c r="C7" s="7" t="s">
        <v>42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JoursEtSemaines+DATE(AnnéeCalendrier,8,1)-WEEKDAY(DATE(AnnéeCalendrier,8,1),(DébutSemaine="l")+1)+1</f>
        <v>45501</v>
      </c>
      <c r="C8" s="6">
        <v>45502</v>
      </c>
      <c r="D8" s="6">
        <v>45503</v>
      </c>
      <c r="E8" s="6">
        <v>45504</v>
      </c>
      <c r="F8" s="13">
        <v>45505</v>
      </c>
      <c r="G8" s="6">
        <v>45506</v>
      </c>
      <c r="H8" s="6">
        <v>45507</v>
      </c>
    </row>
    <row r="9" spans="2:9" ht="39.75" customHeight="1">
      <c r="B9" s="4"/>
      <c r="C9" s="4"/>
      <c r="D9" s="4"/>
      <c r="F9" s="12" t="s">
        <v>57</v>
      </c>
      <c r="G9" s="4"/>
      <c r="H9" s="4"/>
    </row>
    <row r="10" spans="2:9" ht="15" customHeight="1">
      <c r="B10" s="6">
        <f t="array" ref="B10:H10">JoursEtSemaines+DATE(AnnéeCalendrier,8,1)-WEEKDAY(DATE(AnnéeCalendrier,8,1),(DébutSemaine="l")+1)+8</f>
        <v>45508</v>
      </c>
      <c r="C10" s="6">
        <v>45509</v>
      </c>
      <c r="D10" s="6">
        <v>45510</v>
      </c>
      <c r="E10" s="6">
        <v>45511</v>
      </c>
      <c r="F10" s="6">
        <v>45512</v>
      </c>
      <c r="G10" s="6">
        <v>45513</v>
      </c>
      <c r="H10" s="6">
        <v>45514</v>
      </c>
    </row>
    <row r="11" spans="2:9" ht="39.75" customHeight="1">
      <c r="B11" s="4"/>
      <c r="C11" s="4"/>
      <c r="D11" s="4"/>
      <c r="E11" s="4"/>
      <c r="F11" s="4"/>
      <c r="G11" s="4"/>
      <c r="H11" s="4"/>
    </row>
    <row r="12" spans="2:9" ht="15" customHeight="1">
      <c r="B12" s="6">
        <f t="array" ref="B12:H12">JoursEtSemaines+DATE(AnnéeCalendrier,8,1)-WEEKDAY(DATE(AnnéeCalendrier,8,1),(DébutSemaine="l")+1)+15</f>
        <v>45515</v>
      </c>
      <c r="C12" s="6">
        <v>45516</v>
      </c>
      <c r="D12" s="6">
        <v>45517</v>
      </c>
      <c r="E12" s="6">
        <v>45518</v>
      </c>
      <c r="F12" s="6">
        <v>45519</v>
      </c>
      <c r="G12" s="6">
        <v>45520</v>
      </c>
      <c r="H12" s="6">
        <v>45521</v>
      </c>
    </row>
    <row r="13" spans="2:9" ht="39.75" customHeight="1">
      <c r="B13" s="4"/>
      <c r="C13" s="4"/>
      <c r="D13" s="4"/>
      <c r="E13" s="4"/>
      <c r="F13" s="4"/>
      <c r="G13" s="4"/>
      <c r="H13" s="4"/>
    </row>
    <row r="14" spans="2:9" ht="15" customHeight="1">
      <c r="B14" s="6">
        <f t="array" ref="B14:H14">JoursEtSemaines+DATE(AnnéeCalendrier,8,1)-WEEKDAY(DATE(AnnéeCalendrier,8,1),(DébutSemaine="l")+1)+22</f>
        <v>45522</v>
      </c>
      <c r="C14" s="6">
        <v>45523</v>
      </c>
      <c r="D14" s="6">
        <v>45524</v>
      </c>
      <c r="E14" s="6">
        <v>45525</v>
      </c>
      <c r="F14" s="6">
        <v>45526</v>
      </c>
      <c r="G14" s="6">
        <v>45527</v>
      </c>
      <c r="H14" s="6">
        <v>45528</v>
      </c>
    </row>
    <row r="15" spans="2:9" ht="40.5" customHeight="1">
      <c r="B15" s="4"/>
      <c r="C15" s="4"/>
      <c r="D15" s="4"/>
      <c r="E15" s="4"/>
      <c r="F15" s="4"/>
      <c r="G15" s="4"/>
      <c r="H15" s="4"/>
    </row>
    <row r="16" spans="2:9" ht="15" customHeight="1">
      <c r="B16" s="19">
        <f t="array" ref="B16:H16">JoursEtSemaines+DATE(AnnéeCalendrier,8,1)-WEEKDAY(DATE(AnnéeCalendrier,8,1),(DébutSemaine="l")+1)+29</f>
        <v>45529</v>
      </c>
      <c r="C16" s="15">
        <v>45530</v>
      </c>
      <c r="D16" s="6">
        <v>45531</v>
      </c>
      <c r="E16" s="6">
        <v>45532</v>
      </c>
      <c r="F16" s="6">
        <v>45533</v>
      </c>
      <c r="G16" s="19">
        <v>45534</v>
      </c>
      <c r="H16" s="17">
        <v>45535</v>
      </c>
    </row>
    <row r="17" spans="2:8" ht="39.75" customHeight="1">
      <c r="B17" s="14"/>
      <c r="C17" s="14" t="s">
        <v>35</v>
      </c>
      <c r="D17" s="4"/>
      <c r="E17" s="4"/>
      <c r="F17" s="4"/>
      <c r="G17" s="14"/>
      <c r="H17" s="14" t="s">
        <v>36</v>
      </c>
    </row>
    <row r="18" spans="2:8" ht="15" customHeight="1">
      <c r="B18" s="6">
        <f t="array" ref="B18:H18">JoursEtSemaines+DATE(AnnéeCalendrier,8,1)-WEEKDAY(DATE(AnnéeCalendrier,8,1),(DébutSemaine="l")+1)+36</f>
        <v>45536</v>
      </c>
      <c r="C18" s="6">
        <v>45537</v>
      </c>
      <c r="D18" s="6">
        <v>45538</v>
      </c>
      <c r="E18" s="6">
        <v>45539</v>
      </c>
      <c r="F18" s="6">
        <v>45540</v>
      </c>
      <c r="G18" s="6">
        <v>45541</v>
      </c>
      <c r="H18" s="6">
        <v>45542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9" priority="2">
      <formula>DAY(B8)&gt;8</formula>
    </cfRule>
  </conditionalFormatting>
  <conditionalFormatting sqref="B16:H19">
    <cfRule type="expression" dxfId="8" priority="1">
      <formula>AND(DAY(B16)&gt;=1,DAY(B16)&lt;=15)</formula>
    </cfRule>
  </conditionalFormatting>
  <hyperlinks>
    <hyperlink ref="H4" location="SEPTEMBRE!A1" display="SEPT" xr:uid="{00000000-0004-0000-0700-000000000000}"/>
    <hyperlink ref="G4" location="JUILLET!A1" display="JUIL" xr:uid="{00000000-0004-0000-07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3" tint="0.499984740745262"/>
    <pageSetUpPr fitToPage="1"/>
  </sheetPr>
  <dimension ref="B2:I20"/>
  <sheetViews>
    <sheetView showGridLines="0" zoomScale="125" zoomScaleNormal="125" workbookViewId="0">
      <selection activeCell="H13" sqref="H13"/>
    </sheetView>
  </sheetViews>
  <sheetFormatPr baseColWidth="10" defaultColWidth="9.3984375" defaultRowHeight="11"/>
  <cols>
    <col min="1" max="1" width="5.3984375" customWidth="1"/>
    <col min="2" max="8" width="21.796875" customWidth="1"/>
    <col min="9" max="9" width="5.3984375" customWidth="1"/>
  </cols>
  <sheetData>
    <row r="2" spans="2:9" ht="12.75" customHeight="1">
      <c r="B2" s="9"/>
      <c r="C2" s="1"/>
      <c r="D2" s="1"/>
      <c r="E2" s="1"/>
      <c r="F2" s="1"/>
      <c r="G2" s="1"/>
      <c r="H2" s="1"/>
      <c r="I2" s="1"/>
    </row>
    <row r="3" spans="2:9" ht="15.75" customHeight="1">
      <c r="B3" s="9"/>
      <c r="C3" s="9"/>
      <c r="D3" s="9"/>
      <c r="E3" s="1"/>
      <c r="F3" s="1"/>
      <c r="G3" s="1"/>
    </row>
    <row r="4" spans="2:9" ht="16.5" customHeight="1">
      <c r="B4" s="1"/>
      <c r="C4" s="1"/>
      <c r="D4" s="1"/>
      <c r="E4" s="1"/>
      <c r="F4" s="1"/>
      <c r="G4" s="11" t="s">
        <v>21</v>
      </c>
      <c r="H4" s="8" t="s">
        <v>6</v>
      </c>
      <c r="I4" s="1"/>
    </row>
    <row r="5" spans="2:9" ht="27.75" customHeight="1">
      <c r="B5" s="36">
        <f>AnnéeCalendrier</f>
        <v>2024</v>
      </c>
      <c r="C5" s="36"/>
      <c r="E5" s="1"/>
      <c r="F5" s="1"/>
      <c r="G5" s="1"/>
      <c r="H5" s="8"/>
      <c r="I5" s="1"/>
    </row>
    <row r="6" spans="2:9" ht="44.25" customHeight="1">
      <c r="B6" s="35" t="s">
        <v>20</v>
      </c>
      <c r="C6" s="35"/>
      <c r="D6" s="35"/>
      <c r="E6" s="35"/>
      <c r="F6" s="5"/>
    </row>
    <row r="7" spans="2:9" ht="18.75" customHeight="1">
      <c r="B7" s="27" t="s">
        <v>50</v>
      </c>
      <c r="C7" s="7" t="s">
        <v>42</v>
      </c>
      <c r="D7" s="7" t="s">
        <v>44</v>
      </c>
      <c r="E7" s="7" t="s">
        <v>45</v>
      </c>
      <c r="F7" s="7" t="s">
        <v>49</v>
      </c>
      <c r="G7" s="7" t="s">
        <v>47</v>
      </c>
      <c r="H7" s="7" t="s">
        <v>48</v>
      </c>
    </row>
    <row r="8" spans="2:9" ht="16.5" customHeight="1">
      <c r="B8" s="6">
        <f t="array" ref="B8:H8">JoursEtSemaines+DATE(AnnéeCalendrier,9,1)-WEEKDAY(DATE(AnnéeCalendrier,9,1),(DébutSemaine="l")+1)+1</f>
        <v>45536</v>
      </c>
      <c r="C8" s="6">
        <v>45537</v>
      </c>
      <c r="D8" s="6">
        <v>45538</v>
      </c>
      <c r="E8" s="6">
        <v>45539</v>
      </c>
      <c r="F8" s="13">
        <v>45540</v>
      </c>
      <c r="G8" s="6">
        <v>45541</v>
      </c>
      <c r="H8" s="15">
        <v>45542</v>
      </c>
    </row>
    <row r="9" spans="2:9" ht="39.75" customHeight="1">
      <c r="B9" s="4"/>
      <c r="C9" s="4"/>
      <c r="D9" s="4"/>
      <c r="F9" s="12" t="s">
        <v>37</v>
      </c>
      <c r="G9" s="4"/>
      <c r="H9" s="4" t="s">
        <v>56</v>
      </c>
    </row>
    <row r="10" spans="2:9" ht="15" customHeight="1">
      <c r="B10" s="6">
        <f t="array" ref="B10:H10">JoursEtSemaines+DATE(AnnéeCalendrier,9,1)-WEEKDAY(DATE(AnnéeCalendrier,9,1),(DébutSemaine="l")+1)+8</f>
        <v>45543</v>
      </c>
      <c r="C10" s="6">
        <v>45544</v>
      </c>
      <c r="D10" s="6">
        <v>45545</v>
      </c>
      <c r="E10" s="19">
        <v>45546</v>
      </c>
      <c r="F10" s="6">
        <v>45547</v>
      </c>
      <c r="G10" s="19">
        <v>45548</v>
      </c>
      <c r="H10" s="19">
        <v>45549</v>
      </c>
    </row>
    <row r="11" spans="2:9" ht="39.75" customHeight="1">
      <c r="B11" s="4"/>
      <c r="C11" s="4"/>
      <c r="D11" s="4"/>
      <c r="E11" s="14"/>
      <c r="F11" s="4"/>
      <c r="G11" s="14"/>
      <c r="H11" s="12"/>
    </row>
    <row r="12" spans="2:9" ht="15" customHeight="1">
      <c r="B12" s="6">
        <f t="array" ref="B12:H12">JoursEtSemaines+DATE(AnnéeCalendrier,9,1)-WEEKDAY(DATE(AnnéeCalendrier,9,1),(DébutSemaine="l")+1)+15</f>
        <v>45550</v>
      </c>
      <c r="C12" s="6">
        <v>45551</v>
      </c>
      <c r="D12" s="6">
        <v>45552</v>
      </c>
      <c r="E12" s="6">
        <v>45553</v>
      </c>
      <c r="F12" s="6">
        <v>45554</v>
      </c>
      <c r="G12" s="6">
        <v>45555</v>
      </c>
      <c r="H12" s="28">
        <v>45556</v>
      </c>
    </row>
    <row r="13" spans="2:9" ht="39.75" customHeight="1">
      <c r="B13" s="4"/>
      <c r="C13" s="4"/>
      <c r="D13" s="4"/>
      <c r="E13" s="4"/>
      <c r="F13" s="4"/>
      <c r="G13" s="4"/>
      <c r="H13" s="12" t="s">
        <v>71</v>
      </c>
    </row>
    <row r="14" spans="2:9" ht="15" customHeight="1">
      <c r="B14" s="6">
        <f t="array" ref="B14:H14">JoursEtSemaines+DATE(AnnéeCalendrier,9,1)-WEEKDAY(DATE(AnnéeCalendrier,9,1),(DébutSemaine="l")+1)+22</f>
        <v>45557</v>
      </c>
      <c r="C14" s="6">
        <v>45558</v>
      </c>
      <c r="D14" s="6">
        <v>45559</v>
      </c>
      <c r="E14" s="6">
        <v>45560</v>
      </c>
      <c r="F14" s="6">
        <v>45561</v>
      </c>
      <c r="G14" s="6">
        <v>45562</v>
      </c>
      <c r="H14" s="19">
        <v>45563</v>
      </c>
    </row>
    <row r="15" spans="2:9" ht="40.5" customHeight="1">
      <c r="B15" s="4"/>
      <c r="C15" s="4"/>
      <c r="D15" s="4"/>
      <c r="E15" s="4"/>
      <c r="F15" s="4"/>
      <c r="G15" s="4"/>
      <c r="H15" s="12"/>
    </row>
    <row r="16" spans="2:9" ht="15" customHeight="1">
      <c r="B16" s="6">
        <f t="array" ref="B16:H16">JoursEtSemaines+DATE(AnnéeCalendrier,9,1)-WEEKDAY(DATE(AnnéeCalendrier,9,1),(DébutSemaine="l")+1)+29</f>
        <v>45564</v>
      </c>
      <c r="C16" s="6">
        <v>45565</v>
      </c>
      <c r="D16" s="6">
        <v>45566</v>
      </c>
      <c r="E16" s="6">
        <v>45567</v>
      </c>
      <c r="F16" s="6">
        <v>45568</v>
      </c>
      <c r="G16" s="6">
        <v>45569</v>
      </c>
      <c r="H16" s="6">
        <v>45570</v>
      </c>
    </row>
    <row r="17" spans="2:8" ht="39.75" customHeight="1">
      <c r="B17" s="4"/>
      <c r="C17" s="4"/>
      <c r="D17" s="4"/>
      <c r="E17" s="4"/>
      <c r="F17" s="4"/>
      <c r="G17" s="4"/>
      <c r="H17" s="4"/>
    </row>
    <row r="18" spans="2:8" ht="15" customHeight="1">
      <c r="B18" s="6">
        <f t="array" ref="B18:H18">JoursEtSemaines+DATE(AnnéeCalendrier,9,1)-WEEKDAY(DATE(AnnéeCalendrier,9,1),(DébutSemaine="l")+1)+36</f>
        <v>45571</v>
      </c>
      <c r="C18" s="6">
        <v>45572</v>
      </c>
      <c r="D18" s="6">
        <v>45573</v>
      </c>
      <c r="E18" s="6">
        <v>45574</v>
      </c>
      <c r="F18" s="6">
        <v>45575</v>
      </c>
      <c r="G18" s="6">
        <v>45576</v>
      </c>
      <c r="H18" s="6">
        <v>45577</v>
      </c>
    </row>
    <row r="19" spans="2:8" ht="39.75" customHeight="1">
      <c r="B19" s="3"/>
      <c r="C19" s="3"/>
      <c r="D19" s="3"/>
      <c r="E19" s="3"/>
      <c r="F19" s="3"/>
      <c r="G19" s="3"/>
      <c r="H19" s="4"/>
    </row>
    <row r="20" spans="2:8" ht="14.25" customHeight="1">
      <c r="B20" s="2"/>
      <c r="C20" s="2"/>
      <c r="D20" s="2"/>
      <c r="E20" s="2"/>
      <c r="F20" s="2"/>
      <c r="G20" s="2"/>
      <c r="H20" s="2"/>
    </row>
  </sheetData>
  <mergeCells count="2">
    <mergeCell ref="B5:C5"/>
    <mergeCell ref="B6:E6"/>
  </mergeCells>
  <conditionalFormatting sqref="B8:G8">
    <cfRule type="expression" dxfId="7" priority="2">
      <formula>DAY(B8)&gt;8</formula>
    </cfRule>
  </conditionalFormatting>
  <conditionalFormatting sqref="B16:H19">
    <cfRule type="expression" dxfId="6" priority="1">
      <formula>AND(DAY(B16)&gt;=1,DAY(B16)&lt;=15)</formula>
    </cfRule>
  </conditionalFormatting>
  <hyperlinks>
    <hyperlink ref="H4" location="OCTOBRE!A1" display="OCT" xr:uid="{00000000-0004-0000-0800-000000000000}"/>
    <hyperlink ref="G4" location="AOÛT!A1" display="AOÛ" xr:uid="{00000000-0004-0000-0800-000001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13</vt:i4>
      </vt:variant>
    </vt:vector>
  </HeadingPairs>
  <TitlesOfParts>
    <vt:vector size="25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AnnéeCalendrier</vt:lpstr>
      <vt:lpstr>DébutSemaine</vt:lpstr>
      <vt:lpstr>AOÛT!Zone_d_impression</vt:lpstr>
      <vt:lpstr>AVRIL!Zone_d_impression</vt:lpstr>
      <vt:lpstr>FÉVRIER!Zone_d_impression</vt:lpstr>
      <vt:lpstr>JUILLET!Zone_d_impression</vt:lpstr>
      <vt:lpstr>JUIN!Zone_d_impression</vt:lpstr>
      <vt:lpstr>MAI!Zone_d_impression</vt:lpstr>
      <vt:lpstr>MARS!Zone_d_impression</vt:lpstr>
      <vt:lpstr>NOVEMBRE!Zone_d_impression</vt:lpstr>
      <vt:lpstr>OCTOBRE!Zone_d_impression</vt:lpstr>
      <vt:lpstr>SEPTEMBRE!Zone_d_impression</vt:lpstr>
      <vt:lpstr>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Areosa</dc:creator>
  <cp:lastModifiedBy>Areosa</cp:lastModifiedBy>
  <dcterms:created xsi:type="dcterms:W3CDTF">2014-12-16T16:08:39Z</dcterms:created>
  <dcterms:modified xsi:type="dcterms:W3CDTF">2024-02-13T19:27:26Z</dcterms:modified>
</cp:coreProperties>
</file>